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2120" windowHeight="9120" activeTab="0"/>
  </bookViews>
  <sheets>
    <sheet name="МСУ" sheetId="1" r:id="rId1"/>
    <sheet name="Лист3" sheetId="2" r:id="rId2"/>
  </sheets>
  <definedNames>
    <definedName name="_xlnm.Print_Titles" localSheetId="0">'МСУ'!$7:$10</definedName>
    <definedName name="_xlnm.Print_Area" localSheetId="0">'МСУ'!$C$2:$AB$192</definedName>
  </definedNames>
  <calcPr fullCalcOnLoad="1"/>
</workbook>
</file>

<file path=xl/sharedStrings.xml><?xml version="1.0" encoding="utf-8"?>
<sst xmlns="http://schemas.openxmlformats.org/spreadsheetml/2006/main" count="976" uniqueCount="677">
  <si>
    <t xml:space="preserve"> Постановление Кабинета Министров Чувашской Республики от 31.01.2005 № 16 "О проведении ежегодного республиканского смотра–конкурса на лучшее озеленение и благоустройство населенного пункта Чувашской Республики" ,     Постановление Кабинета Министров Чувашской Республики от 23.12.2008 № 392, Расплряжение КМ ЧР от 02.09.2009г. № 282-р</t>
  </si>
  <si>
    <t xml:space="preserve">Пост. Администрации г.Шумерля от 26 декабря 2008 года № 472 "Об утверждении Правил предоставления средств из бюджета города Шумерля" , </t>
  </si>
  <si>
    <t xml:space="preserve">   Постановление Правительства Российской Федерации от 22.04.2005 № 249 "Об условиях и порядке предоставления средств федерального бюджета, предусмотренных на государственную поддержку малого предпринимательства, включая крестьянские (фермерские) хозяйства"</t>
  </si>
  <si>
    <t xml:space="preserve">п.1 </t>
  </si>
  <si>
    <t>22.04.2005, не установлен</t>
  </si>
  <si>
    <t>Постановление Кабинета Министров Чувашской Республики от 14.09.2007 № 233 "О поддержке муниципальных программ развития малого и среднего предпринимательства"</t>
  </si>
  <si>
    <t xml:space="preserve"> Закон Российской Федерации от 19.04.1991 № 1032–1 "О занятости населения в Российской Федерации"</t>
  </si>
  <si>
    <t>02.05.1991, не установлен</t>
  </si>
  <si>
    <t>ст 7 . 1</t>
  </si>
  <si>
    <t xml:space="preserve">подп.22 п.2 ст.26.3 </t>
  </si>
  <si>
    <t xml:space="preserve">   Закон Чувашской Республики от 24.11.2004 № 53 "Об охране здоровья граждан в Чувашской Республике"
   Постановление Кабинета Министров Чувашской Республики от 25.06.2003 № 151 "Об утверждении Правил обязательного медицинского страхования граждан в Чувашской Республике"</t>
  </si>
  <si>
    <t xml:space="preserve">п.8 ст.3 
п.1 </t>
  </si>
  <si>
    <t>01.01.2005, не установлен
15.07.2003, не установлен</t>
  </si>
  <si>
    <t xml:space="preserve">    Закон Чувашской Республики от 29.12.2005 № 68 "О комиссиях по делам несовершеннолетних и защите их прав в Чувашской Республике", Постановление Кабинета Министров Чувашской Республики от 23.12.2008 № 392 </t>
  </si>
  <si>
    <t xml:space="preserve">п.7 </t>
  </si>
  <si>
    <t>01.01.2006г.  Не установлен01.01.2009 не установлен</t>
  </si>
  <si>
    <t>Федеральный закон от 06.10.2003 г. № 131-ФЗ,  Постановление Правительства Российской Федерации от 10.05.2007 № 280 "О Федеральной целевой программе "Предупреждение и борьба с социально значимыми заболеваниями на 2007–2011 годы"</t>
  </si>
  <si>
    <t>01.01.2006, 10.05.2007 – 31.12.2011</t>
  </si>
  <si>
    <t xml:space="preserve">п. 6 </t>
  </si>
  <si>
    <t>Закон ЧР от 18.10.2004 г. № 19,  Постановление Кабинета Министров Чувашской Республики от 21.08.2007 № 205 "О республиканской целевой программе "Предупреждение и борьба с социально значимыми заболеваниями в Чувашской Республике (2008–2011 годы)"",   Постановление Кабинета Министров Чувашской Республики от 12.09.2008 № 270 "О республиканской целевой программе демографического развития Чувашской Республики на 2011–2020 гг.""</t>
  </si>
  <si>
    <t>п.3, п. 3</t>
  </si>
  <si>
    <t>29.08.2007-31.12.2011,  12.09.2008-31.12.2020г.</t>
  </si>
  <si>
    <t>Федеральный закон от 06.10.2003 г. № 131-ФЗ,  Постановление Правительства Российской Федерации от 31.12.2008 № 1088 "О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Российской Федерации"</t>
  </si>
  <si>
    <t>01.01.2006, 01 01 2009г. не установлен</t>
  </si>
  <si>
    <t>п.2 ст. 4</t>
  </si>
  <si>
    <t>25.10.2004г. Не установлено</t>
  </si>
  <si>
    <t>п.3 ст.7</t>
  </si>
  <si>
    <t>16.04.2006г. Не установлено</t>
  </si>
  <si>
    <t>Федеральный закон от 06.10.2003 г. № 131-ФЗ, Федеральный закон от 29.12.1994 № 78–ФЗ "О библиотечном деле"</t>
  </si>
  <si>
    <t>п.2, ст.15</t>
  </si>
  <si>
    <t>02.01.1995г., 01.01.2006</t>
  </si>
  <si>
    <t xml:space="preserve">Закон Чувашской Республики от 15.06.1998г. №11, Закон Чувашской Республики от 15.06.1998 № 11 "О библиотечном деле" </t>
  </si>
  <si>
    <t>ст.5</t>
  </si>
  <si>
    <t>26.06.1998г., 11.07.1998 не установлено</t>
  </si>
  <si>
    <t>ст.39</t>
  </si>
  <si>
    <t>19.11.1992г. не установлено</t>
  </si>
  <si>
    <t>ст. 24</t>
  </si>
  <si>
    <t>03.07.1993г. Не установлено</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</si>
  <si>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04.12.2007 № 329–ФЗ "О физической культуре и спорте в Российской Федерации"</t>
  </si>
  <si>
    <t xml:space="preserve">
подп.30 п.2 ст.26.3 
п.2 ст.38 </t>
  </si>
  <si>
    <t xml:space="preserve">
18.10.1999, не установлен
30.03.2008, не установлен</t>
  </si>
  <si>
    <t xml:space="preserve">  
   Закон Чувашской Республики от 27.06.2008 № 31 "О физической культуре и спорте"
  </t>
  </si>
  <si>
    <t xml:space="preserve">ст.6 
</t>
  </si>
  <si>
    <t xml:space="preserve">
13.07.2008, не установлен
</t>
  </si>
  <si>
    <t>ст. 26.2</t>
  </si>
  <si>
    <t xml:space="preserve">ст.26.2 </t>
  </si>
  <si>
    <t xml:space="preserve">   Федеральный закон от 19.05.1995 № 81–ФЗ "О государственных пособиях гражданам, имеющим детей"
   Постановление Правительства Российской Федерации от 30.12.2006 № 865 "Об утверждении Положения о назначении и выплате государственных пособий гражданам, имеющим детей"</t>
  </si>
  <si>
    <t xml:space="preserve">ст.4.1 
п.27-34 Раздел.V </t>
  </si>
  <si>
    <t>22.05.1995, не установлен
01.01.2007, не установлен</t>
  </si>
  <si>
    <t xml:space="preserve">   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</si>
  <si>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 xml:space="preserve">ст.25 </t>
  </si>
  <si>
    <t>15.04.1996, не установлен</t>
  </si>
  <si>
    <t xml:space="preserve">   Федеральный закон от 21.12.1994 № 68–ФЗ "О защите населения и территорий от чрезвычайных ситуаций природного и техногенного характера"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</si>
  <si>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ст.11 
подп.5 п.2 ст.26.3 </t>
  </si>
  <si>
    <t>24.12.1994, не установлен
18.10.1999, не установлен</t>
  </si>
  <si>
    <t xml:space="preserve">подп.4 п.2 ст.26.3 </t>
  </si>
  <si>
    <t xml:space="preserve">   Постановление Кабинета Министров Чувашской Республики от 09.10.2000 № 186 "Об утверждении Положения о порядке расходования средств резервного фонда Кабинета Министров Чувашской Республики"</t>
  </si>
  <si>
    <t>09.10.2000, не установлен</t>
  </si>
  <si>
    <t>Субвенции на осуществление полномочий по обеспечению жилыми помещениями по договорам социального найма категорий граждан, указанных в части 1 статьи 11 Закона Чувашской Республики "О регулировании жилищных отношений"</t>
  </si>
  <si>
    <t>Субсидии на комплектование книжных фондов библиотек муниципальных образований  Чувашской Республики</t>
  </si>
  <si>
    <t>Субсидии на предоставление субсидий молодым семьям для приобретения (строительства) жилья</t>
  </si>
  <si>
    <t>Субвенции на государственную поддержку внедрения комплексных мер модернизации образования</t>
  </si>
  <si>
    <t>Резервный фонд</t>
  </si>
  <si>
    <t>Субсидии на на организацию общественных работ, временного трудоустройства, стажировки в целях приобретения опыта работы безработных граждан, граждан ищущих работу, включая выпускников общеобразовательных учреждений, а также работников в случае угрозы массового увольнения в рамках Республиканской целевой программы дополнительной поддержки занятости населения Чувашской Республики на 2010 год</t>
  </si>
  <si>
    <t>Субсидии на строительство, содержание реконструкция техсредств дорожного движения</t>
  </si>
  <si>
    <t xml:space="preserve">08 06 </t>
  </si>
  <si>
    <t>создание условий для обеспечения жителей городского округа услугами связи, общественного питания, торговли и бытового обслуживания</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</si>
  <si>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</si>
  <si>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</si>
  <si>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</si>
  <si>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</si>
  <si>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</si>
  <si>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РГ-А-3800</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</si>
  <si>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</si>
  <si>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подп.1 п.2 ст.26.3 </t>
  </si>
  <si>
    <t>18.10.1999, не установлен</t>
  </si>
  <si>
    <t xml:space="preserve">   Закон Чувашской Республики от 12.04.2005 № 11 "О государственной гражданской службе Чувашской Республики"
   Постановление Кабинета Министров Чувашской Республики от 26.10.2007 № 270 "Об утверждении Правил исчисления денежного содержания государственных гражданских служащих Чувашской Республики"
   Указ Президента Чувашской Республики от 05.05.2004 № 34 "О мерах по совершенствованию деятельности органов исполнительной власти Чувашской Республики"</t>
  </si>
  <si>
    <t>25.04.2005, не установлен
11.11.2007, не установлен
05.05.2004, не установлен</t>
  </si>
  <si>
    <t xml:space="preserve">ст.10 
п.1 
абз.4 п.5 </t>
  </si>
  <si>
    <t xml:space="preserve">   Закон Чувашской Республики от 12.04.2005 № 11 "О государственной гражданской службе Чувашской Республики"
   Постановление Кабинета Министров Чувашской Республики от 02.11.2006 № 276 "О денежном содержании государственных гражданских служащих Чувашской Республики"
   Указ Президента Чувашской Республики от 05.05.2004 № 34 "О мерах по совершенствованию деятельности органов исполнительной власти Чувашской Республики"</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</si>
  <si>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12.06.2002 № 67–ФЗ "Об основных гарантиях избирательных прав и права на участие в референдуме граждан Российской Федерации"
   </t>
  </si>
  <si>
    <t xml:space="preserve">подп.2 п.2 ст.26.3 
подп.д п.10 ст.23 
</t>
  </si>
  <si>
    <t xml:space="preserve">18.10.1999, не установлен
26.06.2002, не установлен
</t>
  </si>
  <si>
    <t xml:space="preserve">   Федеральный закон от 15.11.1997 № 143–ФЗ "Об актах гражданского состояния"
   </t>
  </si>
  <si>
    <t xml:space="preserve">ст.4 
</t>
  </si>
  <si>
    <t xml:space="preserve">20.11.1997, не установлен
</t>
  </si>
  <si>
    <t>01.01.2009 не установлен</t>
  </si>
  <si>
    <t>03.09.2004, не установлен
10.06.2005, не установлен</t>
  </si>
  <si>
    <t xml:space="preserve">   Постановление Кабинета Министров Чувашской Республики от 23.12.2008 № 392 </t>
  </si>
  <si>
    <t xml:space="preserve">Закон Чувашской Республики  "Об образовании" от 28.01.1993г. Постановление Кабинета Министров Чувашской Республики от 23.12.2008 № 392 </t>
  </si>
  <si>
    <t xml:space="preserve">   Федеральный закон от 20.08.2004 № 113–ФЗ "О присяжных заседателях федеральных судов общей юрисдикции в Российской Федерации"
   </t>
  </si>
  <si>
    <t xml:space="preserve">ч.14 ст.5 
</t>
  </si>
  <si>
    <t>РГ-А-1900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</si>
  <si>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</si>
  <si>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РГ-А-3200</t>
  </si>
  <si>
    <t>РГ-А-1700</t>
  </si>
  <si>
    <t>РГ-А-2200</t>
  </si>
  <si>
    <t>РГ</t>
  </si>
  <si>
    <t>РГ-А-2900</t>
  </si>
  <si>
    <t>РГ-А-1300</t>
  </si>
  <si>
    <t>Субвенции на осуществление федеральных полномочий по государственной регистрации актов гражданского состояния</t>
  </si>
  <si>
    <t>Исполнение полномочий, не вошедших в п.п. 3.1.-3.43., в т.ч.</t>
  </si>
  <si>
    <t>РГ-А-4400</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</si>
  <si>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</si>
  <si>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</si>
  <si>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</si>
  <si>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</si>
  <si>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</si>
  <si>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01 07</t>
  </si>
  <si>
    <t>05 02</t>
  </si>
  <si>
    <t>03 02</t>
  </si>
  <si>
    <t>03 10</t>
  </si>
  <si>
    <t>08 01</t>
  </si>
  <si>
    <t>07 07</t>
  </si>
  <si>
    <t>гр.14</t>
  </si>
  <si>
    <t>гр.15</t>
  </si>
  <si>
    <t>гр.16</t>
  </si>
  <si>
    <t>гр.17</t>
  </si>
  <si>
    <t>гр.18</t>
  </si>
  <si>
    <t>гр.19</t>
  </si>
  <si>
    <t>Закон Российской Федерации "Об образовании" от 10.07.1992г. №3266-1</t>
  </si>
  <si>
    <t xml:space="preserve">Закон Чувашской Республики  "Об образовании" от 28.01.1993г. </t>
  </si>
  <si>
    <t>РГ-А-0100</t>
  </si>
  <si>
    <t>организация временного трудоустройства</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</si>
  <si>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</si>
  <si>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</si>
  <si>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01 06</t>
  </si>
  <si>
    <t>07 09</t>
  </si>
  <si>
    <t>08 06</t>
  </si>
  <si>
    <t>09 04</t>
  </si>
  <si>
    <t>09 10</t>
  </si>
  <si>
    <t>10 02</t>
  </si>
  <si>
    <t>04 12</t>
  </si>
  <si>
    <t>01 14</t>
  </si>
  <si>
    <t>04 09</t>
  </si>
  <si>
    <t>05 03</t>
  </si>
  <si>
    <t>06 03</t>
  </si>
  <si>
    <t>07 01</t>
  </si>
  <si>
    <t>07 02</t>
  </si>
  <si>
    <t>09 01</t>
  </si>
  <si>
    <t>09 02</t>
  </si>
  <si>
    <t>09 03</t>
  </si>
  <si>
    <t>09 08</t>
  </si>
  <si>
    <t>05 02, 05 03</t>
  </si>
  <si>
    <t>Субвенции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судов общей юрисдикции в Российской Федерации</t>
  </si>
  <si>
    <t xml:space="preserve">Закон Российской Федерации "Основы законодательства РФ о культуре" от 09.10.1992г. №3612-1 </t>
  </si>
  <si>
    <t>РГ-А-3900</t>
  </si>
  <si>
    <t>РГ-А-1600</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</si>
  <si>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</si>
  <si>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Программа комплексного развития систем коммунальной инфраструктуры города Шумерля на 2008-2010г.» (утверждена решением Собрания депутатов города Шумерля от  13.11.2007г. № 244)</t>
  </si>
  <si>
    <t>01.01.2008г.-31.12.2010г.</t>
  </si>
  <si>
    <t>3.1.43.</t>
  </si>
  <si>
    <t>3.1.44.</t>
  </si>
  <si>
    <t>3.1.45.</t>
  </si>
  <si>
    <t>3.1.46.</t>
  </si>
  <si>
    <t>3.2.</t>
  </si>
  <si>
    <t>3.3.</t>
  </si>
  <si>
    <t>3.4.</t>
  </si>
  <si>
    <t>финансирование муниципальных учреждений</t>
  </si>
  <si>
    <t>РГ-А-2800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</si>
  <si>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</si>
  <si>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</si>
  <si>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Постановление Главы администрации города Шумерля от 26.12.2005г. №262</t>
  </si>
  <si>
    <t>09 01, 09 02, 09 03,      09 04</t>
  </si>
  <si>
    <t>Закон ЧР от 30.03.2006 г. № 3 "Об архивном деле в ЧР"</t>
  </si>
  <si>
    <t>Федеральный закон от 22.10.04 г. № 125-ФЗ "Об архивном деле в РФ"</t>
  </si>
  <si>
    <t>07 07, 07 09</t>
  </si>
  <si>
    <t>РГ-В-4800</t>
  </si>
  <si>
    <t>РГ-В-4900</t>
  </si>
  <si>
    <t>РГ-В-5000</t>
  </si>
  <si>
    <t>РГ-В-5100</t>
  </si>
  <si>
    <t>РГ-В-5200</t>
  </si>
  <si>
    <t>РГ-В-5300</t>
  </si>
  <si>
    <t>РГ-В-5400</t>
  </si>
  <si>
    <t>Субвенции для осуществления  переданных полномочий Российской Федерации по подготовке и проведению Всероссийской переписи населения</t>
  </si>
  <si>
    <t>27</t>
  </si>
  <si>
    <t>0114</t>
  </si>
  <si>
    <t xml:space="preserve">Субсидии на организацию отдыха детей в каникулярное время на 2010 год </t>
  </si>
  <si>
    <t>28</t>
  </si>
  <si>
    <t>0707</t>
  </si>
  <si>
    <t>РГ-В-5500</t>
  </si>
  <si>
    <t xml:space="preserve">   РГ-Г- 5700</t>
  </si>
  <si>
    <t>РГ-Г-5900</t>
  </si>
  <si>
    <t>Оуществление финансирования и софинансирования капитального ремонта жилых домов, находящихся в муниципальной собственности до 1 марта 2005 года</t>
  </si>
  <si>
    <t>РГ-Г-6000</t>
  </si>
  <si>
    <t>05 01, 05 03, 01 04</t>
  </si>
  <si>
    <t>Субсидии  на развитие социальной и инженерной инфраструктуры муниципальных образований (премия на озеление города)</t>
  </si>
  <si>
    <t>Перечисления другим бюджетам бюджетной системы Российской Федерации (ОМС)</t>
  </si>
  <si>
    <t>11 05</t>
  </si>
  <si>
    <t>Постановление Правительства РФ от 31 декабря 2008 г. N 1087</t>
  </si>
  <si>
    <t>31.12.2008г</t>
  </si>
  <si>
    <t>Федеральный закон от 14.07.2007г. №185-ФЗ "О Фонде содействия реформированию жилищно-коммунального хозяйства"</t>
  </si>
  <si>
    <t>8</t>
  </si>
  <si>
    <t>гр.0</t>
  </si>
  <si>
    <t>гр.1</t>
  </si>
  <si>
    <t>гр.2</t>
  </si>
  <si>
    <t>гр.3</t>
  </si>
  <si>
    <t>гр.4</t>
  </si>
  <si>
    <t>гр.5</t>
  </si>
  <si>
    <t>гр.6</t>
  </si>
  <si>
    <t>гр.7</t>
  </si>
  <si>
    <t>гр.8</t>
  </si>
  <si>
    <t>гр.9</t>
  </si>
  <si>
    <t>гр.10</t>
  </si>
  <si>
    <t>гр.11</t>
  </si>
  <si>
    <t>гр.12</t>
  </si>
  <si>
    <t>гр.13</t>
  </si>
  <si>
    <t>РГ-А-0500</t>
  </si>
  <si>
    <t>РГ-А-1200</t>
  </si>
  <si>
    <t>28|376</t>
  </si>
  <si>
    <t>17</t>
  </si>
  <si>
    <t>Наименование вопроса местного значения, расходного обязательства</t>
  </si>
  <si>
    <t>Код  бюджетной классификации (Рз, Прз)</t>
  </si>
  <si>
    <t>РГ-А-0900</t>
  </si>
  <si>
    <t>Субвенция на осуществление государственных полномочий Чувашской Республики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</si>
  <si>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РГ-А-1100</t>
  </si>
  <si>
    <t>26</t>
  </si>
  <si>
    <t>Субвенции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</si>
  <si>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на ежемесячное денежное вознаграждение за классное руководство в определенных Правительством РФ типах государственных и муниципальных общеобразовательных учреждениях</t>
  </si>
  <si>
    <t>Субвенции на осуществлеие государственных полномочий Чувашской Републики по созданию комиссий по делам несовершеннолетних и защите их прав и организации деятельности</t>
  </si>
  <si>
    <t>Субвенции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</si>
  <si>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на исполнение отдельных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</si>
  <si>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Субвенции на внедрение инновационных образовательных программ в государственных и муниципальныхобщеобразовательных учреждениях</t>
  </si>
  <si>
    <t>Субсидии бюджетам для развития общественной инфраструктуры регионального значения и поддержки фондов муниципального развития (Подпрограмма "Переселение граждан из ветхого и аварийного жилищного фонда")</t>
  </si>
  <si>
    <t>РГ-А-0400</t>
  </si>
  <si>
    <t>РГ-А-4100</t>
  </si>
  <si>
    <t>РГ-А-3700</t>
  </si>
  <si>
    <t>РГ-А-2300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</si>
  <si>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</si>
  <si>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</si>
  <si>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</si>
  <si>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</si>
  <si>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13 01</t>
  </si>
  <si>
    <t>Cубвенций на оказание дополнительной финансовой поддержки муниципальным образованиям в  связи с внедрением новой системы оплаты труда работников муниципальных дошкольных образовательных учреждений</t>
  </si>
  <si>
    <t>29</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</si>
  <si>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</si>
  <si>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</si>
  <si>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</si>
  <si>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</si>
  <si>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</si>
  <si>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</si>
  <si>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</si>
  <si>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0105</t>
  </si>
  <si>
    <t>0702</t>
  </si>
  <si>
    <t>РГ-А-1400</t>
  </si>
  <si>
    <t>РГ-А-2100</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</si>
  <si>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</si>
  <si>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</si>
  <si>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финансирование расходов на содержание органов местного самоуправления городских округов</t>
  </si>
  <si>
    <t>РГ-А-3000</t>
  </si>
  <si>
    <t>РГ-А-0200</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</si>
  <si>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</si>
  <si>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</si>
  <si>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</si>
  <si>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</si>
  <si>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</si>
  <si>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</si>
  <si>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</si>
  <si>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</si>
  <si>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РГ-А-2500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</si>
  <si>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</si>
  <si>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</si>
  <si>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</si>
  <si>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</si>
  <si>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</si>
  <si>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</si>
  <si>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РГ-А-0600</t>
  </si>
  <si>
    <t>РГ-А-1000</t>
  </si>
  <si>
    <t>РГ-А-3100</t>
  </si>
  <si>
    <t>РГ-А-3500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</si>
  <si>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</si>
  <si>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</si>
  <si>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3.</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</si>
  <si>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</si>
  <si>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</si>
  <si>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</si>
  <si>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</si>
  <si>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</si>
  <si>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</si>
  <si>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</si>
  <si>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</si>
  <si>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</si>
  <si>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</si>
  <si>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</si>
  <si>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</si>
  <si>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</si>
  <si>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</si>
  <si>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</si>
  <si>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</si>
  <si>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</si>
  <si>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</si>
  <si>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</si>
  <si>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</si>
  <si>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</si>
  <si>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</si>
  <si>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</si>
  <si>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</si>
  <si>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</si>
  <si>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</si>
  <si>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</si>
  <si>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</si>
  <si>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</si>
  <si>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</si>
  <si>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</si>
  <si>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</si>
  <si>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</si>
  <si>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</si>
  <si>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</si>
  <si>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</si>
  <si>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</si>
  <si>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</si>
  <si>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</si>
  <si>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</si>
  <si>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</si>
  <si>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</si>
  <si>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</si>
  <si>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РГ-А-3600</t>
  </si>
  <si>
    <t>РГ-А-3300</t>
  </si>
  <si>
    <t>РГ-А-0700</t>
  </si>
  <si>
    <t>РГ-А-0800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</si>
  <si>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</si>
  <si>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</si>
  <si>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создание условий для деятельности добровольных формирований населения по охране общественного порядка</t>
  </si>
  <si>
    <t>РГ-А-4500</t>
  </si>
  <si>
    <t>ИТОГО расходные обязательства городских округов</t>
  </si>
  <si>
    <t>Закон ЧР от 18.10.2004 г. № 19 , Закон Чувашской Республики от 17.10.2005 № 42 "О регулировании жилищных отношений"</t>
  </si>
  <si>
    <t>08 04</t>
  </si>
  <si>
    <t>01 13</t>
  </si>
  <si>
    <t xml:space="preserve">Пост.главы администрации г.Шумерля от 27.10.2008г.№248 </t>
  </si>
  <si>
    <t xml:space="preserve">Закон Чувашской Республики от 17.10.2005 № 42 "О регулировании жилищных отношений",  Постановление Кабинета Министров Чувашской Республики от 23.12.2008 № 392 </t>
  </si>
  <si>
    <t>часть 3 статья 11</t>
  </si>
  <si>
    <t>30.10.2005г</t>
  </si>
  <si>
    <t xml:space="preserve">  Постановление Кабинета Министров Чувашской Республики от 12.01.2006 № 2 "О Порядке ведения органами местного самоуправления в Чувашской Республики учета граждан в качестве нуждающихся в жилых помещениях и имеющих право на государственную поддержку на строительство (приобретение) жилых помещений",  Постановление Кабинета Министров Чувашской Республики от 23.12.2008 № 392 </t>
  </si>
  <si>
    <t xml:space="preserve">24.01.2009 не установлен </t>
  </si>
  <si>
    <t>п. 1</t>
  </si>
  <si>
    <t>п.1</t>
  </si>
  <si>
    <t>31.01.2005, не установлен   01.01.2009г не установлен</t>
  </si>
  <si>
    <t xml:space="preserve">   Указ Президента Российской Федерации от 27.05.1997 № 528 "О дополнительных мерах по реформированию жилищно–коммунального хозяйства Российской Федерации"</t>
  </si>
  <si>
    <t xml:space="preserve">п.4 </t>
  </si>
  <si>
    <t>10.06.1997, не установлен</t>
  </si>
  <si>
    <t>РГ-А-1500</t>
  </si>
  <si>
    <t>01 11</t>
  </si>
  <si>
    <t>Оплата услуг банка по выплате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</si>
  <si>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Субсидии на закупку автотранспортных средств и коммунальной техники</t>
  </si>
  <si>
    <t>Социальные пособия учащимся школ, на приобретение проездных билетов</t>
  </si>
  <si>
    <t>Закон ЧР от 18.10.2004 г. № 19 "Об организации местного самоуправления в ЧР"</t>
  </si>
  <si>
    <t xml:space="preserve">Федеральный закон от 06.10.2003 г. № 131-ФЗ </t>
  </si>
  <si>
    <t>01.01.2006г.</t>
  </si>
  <si>
    <t xml:space="preserve">Закон ЧР от 18.10.2004 г. № 19 </t>
  </si>
  <si>
    <t>16.05.2003 г.</t>
  </si>
  <si>
    <t>Федеральный закон от 06.10.2003 г. № 131-ФЗ</t>
  </si>
  <si>
    <t xml:space="preserve">Пост.Главы администрации г.Шумерля от 16.05.2003г. №418 </t>
  </si>
  <si>
    <t>Закон ЧР от 18.10.2004 г. № 19</t>
  </si>
  <si>
    <t>25.11.2005Г.</t>
  </si>
  <si>
    <t>10.01.2002г.</t>
  </si>
  <si>
    <t>29.03.1993г.</t>
  </si>
  <si>
    <t xml:space="preserve">Закон Чувашской Республики от 25.11.2005г. №47 </t>
  </si>
  <si>
    <t xml:space="preserve">Федеральный Закон от 10.01.2002г. №7-ФЗ </t>
  </si>
  <si>
    <t>Закон Чувашской Республики от 27.05.1993г. №22 "О культуре"</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</si>
  <si>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</si>
  <si>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</si>
  <si>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</si>
  <si>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Расходные обязательства города Шумерля</t>
  </si>
  <si>
    <t>05 01, 10 03</t>
  </si>
  <si>
    <t>РГ-А-0300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</si>
  <si>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</si>
  <si>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</si>
  <si>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10 03</t>
  </si>
  <si>
    <t>РГ-А-3400</t>
  </si>
  <si>
    <t>РГ-А-4000</t>
  </si>
  <si>
    <t>Итого</t>
  </si>
  <si>
    <t>3.3.1</t>
  </si>
  <si>
    <t>3.3.3</t>
  </si>
  <si>
    <t>3.3.4</t>
  </si>
  <si>
    <t>3.3.5</t>
  </si>
  <si>
    <t>3.3.6</t>
  </si>
  <si>
    <t>3.3.7</t>
  </si>
  <si>
    <t>3.3.8</t>
  </si>
  <si>
    <t>3.3.9</t>
  </si>
  <si>
    <t>3.4.1</t>
  </si>
  <si>
    <t>3.4.2</t>
  </si>
  <si>
    <t>3.4.3</t>
  </si>
  <si>
    <t>Поддержка малого предпринимательства</t>
  </si>
  <si>
    <t>Муниципальный долг</t>
  </si>
  <si>
    <t>Субвенции на поощрение лучших учителей</t>
  </si>
  <si>
    <t>Субвенции на выплату единовременных пособий при всех формах устройства детей, лишенных родительского попечения в семью</t>
  </si>
  <si>
    <t>0904</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</si>
  <si>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</si>
  <si>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</si>
  <si>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</si>
  <si>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</si>
  <si>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РГ-А-2600</t>
  </si>
  <si>
    <t>РГ-А-4300</t>
  </si>
  <si>
    <t>РГ-А-1800</t>
  </si>
  <si>
    <t>РГ-А-4200</t>
  </si>
  <si>
    <t>РГ-А-2700</t>
  </si>
  <si>
    <t>опека и попечительство**</t>
  </si>
  <si>
    <t>организация сбора, вывоза, утилизации и переработки бытовых и промышленных отходов</t>
  </si>
  <si>
    <t>04 09, 05 03</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</si>
  <si>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</si>
  <si>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</si>
  <si>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</si>
  <si>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</si>
  <si>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</si>
  <si>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0701 
 0702</t>
  </si>
  <si>
    <t>Субсидии на государственную поддержку малого предпринимательства, включая крестьянские (фермерские) хозяйства</t>
  </si>
  <si>
    <t xml:space="preserve">Капитальный ремонт государственного жилищного фонда субъектов Российской Федерации и муниципального жлищного фонда </t>
  </si>
  <si>
    <t>Доплаты к пенсиям государственных служащих субъектов Российской Федерациии муниципальных служащих</t>
  </si>
  <si>
    <t xml:space="preserve">10 01 </t>
  </si>
  <si>
    <t xml:space="preserve">05 01 </t>
  </si>
  <si>
    <t xml:space="preserve">10 04 </t>
  </si>
  <si>
    <t xml:space="preserve">07 02 </t>
  </si>
  <si>
    <t>10 04</t>
  </si>
  <si>
    <t xml:space="preserve">10 03 </t>
  </si>
  <si>
    <t xml:space="preserve"> 04 12 </t>
  </si>
  <si>
    <t>05 01</t>
  </si>
  <si>
    <t>Жилищный кодекс РФ от 29.12.2004г.№188-ФЗ</t>
  </si>
  <si>
    <t>Постановление Правительства РФ от 30.12.2005г. №850</t>
  </si>
  <si>
    <t xml:space="preserve">Федеральный закон от 24.07.1999 г. № 120-ФЗ </t>
  </si>
  <si>
    <t>01 04</t>
  </si>
  <si>
    <t xml:space="preserve">Семейный Кодекс РФ от 29.12.1995г. №223-ФЗ, Федеральный закон от 06.10.2003 г. № 131-ФЗ </t>
  </si>
  <si>
    <t>29.12.1995 01.01.2006</t>
  </si>
  <si>
    <t>Закон ЧР от 19.12.1997г. №29</t>
  </si>
  <si>
    <t>Кодекс РФ об административных правонарушения от 30.12.2001г. №195-ФЗ</t>
  </si>
  <si>
    <t>Субвенции для осуществления государственных полномочий ЧР по созданию и обеспечению деятельности административных комиссий для рассмотрения дел об административных правонарушениях</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</si>
  <si>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</si>
  <si>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</si>
  <si>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РГ-А-2000</t>
  </si>
  <si>
    <t>Закон РФ от 19.04.1997г. №1032-1</t>
  </si>
  <si>
    <t>Постановление КМ от 29.12.2006г. №339</t>
  </si>
  <si>
    <t>Федеральный закон от 15.12.2001г. №166-ФЗ</t>
  </si>
  <si>
    <t>Закон ЧР от 30.05.2003г. №16</t>
  </si>
  <si>
    <t>Бюджетный кодекс РФ от 31.07.1998г. №145-ФЗ</t>
  </si>
  <si>
    <t>Постановление КМ от 25.02.2005г. №41</t>
  </si>
  <si>
    <t>Указ Президента РФ от 06.04.2006г. №324</t>
  </si>
  <si>
    <t>Приказ Министерства образования и науки РФ от 19.01.2007г. №21</t>
  </si>
  <si>
    <t xml:space="preserve">Жилищный кодекс РФ от 29.12.2004г.№188-ФЗ,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</si>
  <si>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ст.  26.2</t>
  </si>
  <si>
    <t>29.12.2004,   18.10.1999</t>
  </si>
  <si>
    <t>09 09               09 10</t>
  </si>
  <si>
    <t>03 09</t>
  </si>
  <si>
    <t>11 02</t>
  </si>
  <si>
    <t>11 01              11 02              09 08</t>
  </si>
  <si>
    <t>0909</t>
  </si>
  <si>
    <t>09 09</t>
  </si>
  <si>
    <t>30</t>
  </si>
  <si>
    <t>31</t>
  </si>
  <si>
    <t>32</t>
  </si>
  <si>
    <t xml:space="preserve">Субсидии на реализацию комплексных программ поддержки развития дошкольных образовательных учреждений в субъектах РФ </t>
  </si>
  <si>
    <t>0701</t>
  </si>
  <si>
    <t>Межбюджетные трансферты для проведения восстановительных работ на объектах, пострадавших в результате чрезвычайных ситуаций</t>
  </si>
  <si>
    <t>0502</t>
  </si>
  <si>
    <t xml:space="preserve">Субвенции в рамках ФЦП "Жилище" на 2011-2015 годы на приобретение жилья гражданами, уволенными с военной службы, и приравненными к ним лицами </t>
  </si>
  <si>
    <t>1003</t>
  </si>
  <si>
    <t xml:space="preserve">Региональные программы модернизации здравоохранения субъектов РФ </t>
  </si>
  <si>
    <t>Субсидии бюджетам субъектов РФ и муниципальных образований на мероприятия в рамках административной реформы</t>
  </si>
  <si>
    <t>Иные межбюджетные трансферты на программу энергосбережения и повышения энергетической эффективности на период до 2020 года</t>
  </si>
  <si>
    <t>05 02, 09 09</t>
  </si>
  <si>
    <t>1 р</t>
  </si>
  <si>
    <t>3р</t>
  </si>
  <si>
    <t>итого</t>
  </si>
  <si>
    <t>03 04</t>
  </si>
  <si>
    <t>2011 год</t>
  </si>
  <si>
    <t>план</t>
  </si>
  <si>
    <t>0104</t>
  </si>
  <si>
    <t>0106</t>
  </si>
  <si>
    <t>0107</t>
  </si>
  <si>
    <t>0111</t>
  </si>
  <si>
    <t>0113</t>
  </si>
  <si>
    <t>0304</t>
  </si>
  <si>
    <t>0309</t>
  </si>
  <si>
    <t>0310</t>
  </si>
  <si>
    <t>0409</t>
  </si>
  <si>
    <t>0412</t>
  </si>
  <si>
    <t>0501</t>
  </si>
  <si>
    <t>0503</t>
  </si>
  <si>
    <t>0603</t>
  </si>
  <si>
    <t>0709</t>
  </si>
  <si>
    <t>0801</t>
  </si>
  <si>
    <t>0804</t>
  </si>
  <si>
    <t>0901</t>
  </si>
  <si>
    <t>0902</t>
  </si>
  <si>
    <t>0903</t>
  </si>
  <si>
    <t>1001</t>
  </si>
  <si>
    <t>1002</t>
  </si>
  <si>
    <t>запланировано на  2011 г.</t>
  </si>
  <si>
    <t xml:space="preserve">фактически исполнено за 2011г. </t>
  </si>
  <si>
    <t xml:space="preserve">текущий финансовый  2012 год  </t>
  </si>
  <si>
    <r>
      <t xml:space="preserve">очередной финансовый </t>
    </r>
    <r>
      <rPr>
        <sz val="10"/>
        <color indexed="17"/>
        <rFont val="Arial"/>
        <family val="2"/>
      </rPr>
      <t>2013</t>
    </r>
    <r>
      <rPr>
        <sz val="10"/>
        <color indexed="8"/>
        <rFont val="Arial"/>
        <family val="2"/>
      </rPr>
      <t xml:space="preserve">  год </t>
    </r>
  </si>
  <si>
    <r>
      <t xml:space="preserve">финансовый год +1  </t>
    </r>
    <r>
      <rPr>
        <sz val="10"/>
        <color indexed="17"/>
        <rFont val="Arial"/>
        <family val="2"/>
      </rPr>
      <t>2014</t>
    </r>
  </si>
  <si>
    <r>
      <t xml:space="preserve">финансовый год +2  </t>
    </r>
    <r>
      <rPr>
        <sz val="10"/>
        <color indexed="17"/>
        <rFont val="Arial"/>
        <family val="2"/>
      </rPr>
      <t>2015</t>
    </r>
  </si>
  <si>
    <t xml:space="preserve">  03 04</t>
  </si>
  <si>
    <t xml:space="preserve"> Муниципальная целевая программа профилактики правонарушений в городе Шумерля на 2009-2012 годы (утверждена решением Собрания депутатов города Шумерля от 23.10.2008 г. № 388)</t>
  </si>
  <si>
    <t>Постановление администрации города Шумерля от 29.12.2007г. №1012</t>
  </si>
  <si>
    <t xml:space="preserve">Распоряжение Президента Чувашской Республики от 15.07.2011г. № 117-рп «О присуждении в 2011 году ежегодного денежного поощрения педагогическим работникам Чувашской Республики»  </t>
  </si>
  <si>
    <t xml:space="preserve">Пост. администрации г.Шумерля   от 29.12.2010г. №1213 "Об утверждении Правил предоставления средств из бюджета города Шумерля"  </t>
  </si>
  <si>
    <t xml:space="preserve">Распоряжение Президента Чувашской Республики от 15.07.2011г. № 118-рп «О присуждении ежегодных грантов Президента Чувашской Республики образовательным учреждениям  Чувашской Республики в 2011 году» </t>
  </si>
  <si>
    <t>Постановление Кабинета Министров ЧР от 15.12.2011 № 581</t>
  </si>
  <si>
    <t xml:space="preserve"> 05 03</t>
  </si>
  <si>
    <t>поощрение победителей ежегодного республиканского смотра-конкурса на лучшее озеленение и благоустройство населенного пункта ЧР</t>
  </si>
  <si>
    <t xml:space="preserve"> 04 09</t>
  </si>
  <si>
    <t>23</t>
  </si>
  <si>
    <t>24</t>
  </si>
  <si>
    <t>25</t>
  </si>
  <si>
    <t xml:space="preserve">01 13             </t>
  </si>
  <si>
    <t xml:space="preserve"> 13 01</t>
  </si>
  <si>
    <t>01 04,  01 06, 07 09,  0804, 01 13</t>
  </si>
  <si>
    <t>01 13, 05 02</t>
  </si>
  <si>
    <t>08 01, 08 04</t>
  </si>
  <si>
    <t>Создание единой автоматизированной информационной системы управления и распоряжения государственным имуществом ЧР</t>
  </si>
  <si>
    <t>33</t>
  </si>
  <si>
    <t>34</t>
  </si>
  <si>
    <t>35</t>
  </si>
  <si>
    <t>Государственная программа РФ "Доступная среда" на 2011-2015 годы</t>
  </si>
  <si>
    <t>Реконструкция кровли здания МБОУ ДОД "ДДТ" в г. Шумерля</t>
  </si>
  <si>
    <t>Субвенции для осуществления государственных полномочий ЧР по организации и осуществлению деятельности по опеке и попечительству</t>
  </si>
  <si>
    <t>36</t>
  </si>
  <si>
    <t xml:space="preserve">Расходы по исполнительным листам </t>
  </si>
  <si>
    <t xml:space="preserve">   Постановление Правительства Российской Федерации от 31.12.2009 № 1179 "О порядке предоставления и распределения субвенций из федерального бюджета бюджетам субъектов Российской Федерации на осуществление переданных органам исполнительной власти субъектов Российской Федерации полномочий Россиийской Федерации по подготовке и проведению Всероссийской переписи населения 2010 года"</t>
  </si>
  <si>
    <t>в целом</t>
  </si>
  <si>
    <t>01.01.2010, не установлен</t>
  </si>
  <si>
    <t xml:space="preserve">   Постановление Кабинета Министров Чувашской Республики от 26.03.2010 № 81 "О подготовке и проведении Всероссийской переписи населения 2010 года в Чувашской Республике"</t>
  </si>
  <si>
    <t>26.03.2010 – 12.07.2011</t>
  </si>
  <si>
    <t xml:space="preserve">   Постановление Кабинета Министров Чувашской Республики от 17.06.2011 № 246 "О республиканской целевой программе "Снижение административных барьеров, оптимизация и повышение качества предоставления государственных и муниципальных услуг в Чувашской Республике в 2011–2013 годах"</t>
  </si>
  <si>
    <t>03.07.2011 – 31.12.2013</t>
  </si>
  <si>
    <t xml:space="preserve">   Постановление Кабинета Министров Чувашской Республики от 02.02.2010 № 27 "О Республиканской целевой программе энергосбережения в Чувашской Республике на 2010–2015 годы и на период до 2020 года"</t>
  </si>
  <si>
    <t>02.02.2010 – 31.12.2020</t>
  </si>
  <si>
    <t>Постановление Кабинета Министров ЧР  №593 от 19.12.2011"О распределении субсидий из республиканского бюджета Чувашской Республики бюджетам муниципальных районов и бюджетам городских округов на проведение энергетического обследования зданий учреждений здравоохранения Чувашской Республики в 2011 году</t>
  </si>
  <si>
    <t>Федеральный закон «Об обязательном медицинском страховании в Российской Федерации»</t>
  </si>
  <si>
    <t>Постановление Кабинета Министров ЧР от 10.02.2011 №29 "Программа модернизации здравоохранения Чувашской Республики на 2011–2012 годы"</t>
  </si>
  <si>
    <t>2011.</t>
  </si>
  <si>
    <t xml:space="preserve">   Закон Российской Федерации от 27.05.1998 № 76–ФЗ "О статусе военнослужащих"</t>
  </si>
  <si>
    <t>01.01.1998, не установлен</t>
  </si>
  <si>
    <t>ст.15</t>
  </si>
  <si>
    <t xml:space="preserve">   Закон Чувашской Республики от 17.10.2005 № 42 "О регулировании жилищных отношений"</t>
  </si>
  <si>
    <t>ч.4 ст.11</t>
  </si>
  <si>
    <t>30.10.2005, не установлен</t>
  </si>
  <si>
    <t>Распоряжение Кабинета Министров ЧР №317-р от 02.09.2011</t>
  </si>
  <si>
    <t>02.09.2011-31.12.2011</t>
  </si>
  <si>
    <t xml:space="preserve">   Постановление Кабинета Министров Чувашской Республики от 16.09.2011 № 396 "О республиканской целевой программе "Управление государственным имуществом Чувашской Республики в 2012 – 2014 годах"</t>
  </si>
  <si>
    <t>01.01.2012 – 31.12.2020</t>
  </si>
  <si>
    <t>п.3</t>
  </si>
  <si>
    <t xml:space="preserve">   Постановление Правительства Российской Федерации от 17.03.2011 № 175 "Государственная программа Российской Федерации "Доступная среда" на 2011–2015 годы"</t>
  </si>
  <si>
    <t>05.04. 2011 – 31.12. 2015</t>
  </si>
  <si>
    <t>Республиканская целевая программа развития образования в Чувашской Республики на 2011-2020 годы</t>
  </si>
  <si>
    <t>2011-2020</t>
  </si>
  <si>
    <t xml:space="preserve">   Закон Российской Федерации от 10.07.1992 № 3266–1 "Об образовании"</t>
  </si>
  <si>
    <t>подп.6.2 п.1 ст.29</t>
  </si>
  <si>
    <t>подп.13.1 п.2 ст.26.3</t>
  </si>
  <si>
    <t>30.07. 1992, не установлен</t>
  </si>
  <si>
    <t>18.10. 1999, не установлен</t>
  </si>
  <si>
    <t xml:space="preserve">   Закон Чувашской Республики от 28.01.1993 № б/н "Об образовании"</t>
  </si>
  <si>
    <t>подп.1.1 п.3 ст.29</t>
  </si>
  <si>
    <t>29.03.1993, не установлен</t>
  </si>
  <si>
    <t>0113, 0709, 0804, 1002</t>
  </si>
  <si>
    <t xml:space="preserve">11 01              11 02                </t>
  </si>
  <si>
    <t xml:space="preserve">  11 01</t>
  </si>
  <si>
    <t>Строительство и реконструкция автомобильных дорог в городских округах в соответствии с Указом Президента Чувашской Республики от 10 октября 2007г. №87 «Об ускоренном развитии улично-дорожной сети округов Чувашской Республики»</t>
  </si>
  <si>
    <t>37</t>
  </si>
  <si>
    <t>Гранты Главы Чувашской Республики для поддержки инновационных проектов в сфере культуры и искусства</t>
  </si>
  <si>
    <t>07 02                08 01</t>
  </si>
  <si>
    <t>Иные межбюджетные трансферты на поддержку инноваций в сфере образования образовательным учреждениям Чувашской Республики</t>
  </si>
  <si>
    <t>Реконструкция здания начальной школы МБОУ "СОШ-1" "Рябинушка" под ДОУ</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</si>
  <si>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</si>
  <si>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38</t>
  </si>
  <si>
    <t>39</t>
  </si>
  <si>
    <t>40</t>
  </si>
  <si>
    <t>41</t>
  </si>
  <si>
    <t>26.07.2012 -  31.12.2012</t>
  </si>
  <si>
    <t>Распоряжение Главы Чувашской Республики  № 168-рг от 26.07.2012</t>
  </si>
  <si>
    <t>03.08.2012   -   31.12.2012</t>
  </si>
  <si>
    <t>Указ Президента Чувашской Республики от 5 октября 2005г №101 "О дополнительных мерах по поддержке и развитию инновационного, творческого и духовного потенциала системы образования в ЧР"</t>
  </si>
  <si>
    <t>Субсидия городским округам на возмещение части затрат в связи с предоставлением учителям общеобразовательных учреждений ипотечного вкредита</t>
  </si>
  <si>
    <t>Указ Главы Чувашской Республики от 21 июня 2012г № 69 "О мерах господдержки молодых учителей в улучшении жилищных условий"</t>
  </si>
  <si>
    <t xml:space="preserve">   Постановление Правительства Российской Федерации от 27.02.2009 № 178 "О распределении и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</si>
  <si>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27.02.  2009, не установлен</t>
  </si>
  <si>
    <t xml:space="preserve"> Постановление Кабинета Министров Чувашской Республики от 31.03.2009 № 105 "Республиканская программа развития малого и среднего предпринимательства в ЧР"
   Постановление Кабинета Министров Чувашской Республики от 14.09.2007 № 234 "Об утверждении Порядка предоставления грантов начинающим субъектам малого предпринимательства на создание собственного бизнеса"</t>
  </si>
  <si>
    <t>01.01.2010 - 31.12.2020</t>
  </si>
  <si>
    <t xml:space="preserve">п. 1 </t>
  </si>
  <si>
    <t xml:space="preserve"> Постановление Кабинета Министров Чувашской Республики от 22.08.2012 № 352 "О дополнительных мерах по поддержке муниципальных программ развития субъектов  малого и среднего предпринимательства в ЧР"
   Постановление Кабинета Министров Чувашской Республики от 14.09.2007 № 234 "Об утверждении Порядка предоставления грантов начинающим субъектам малого предпринимательства на создание собственного бизнеса"</t>
  </si>
  <si>
    <t xml:space="preserve">   Постановление Кабинета Министров Чувашской Республики от 27.06.2012 № 257 "Об утверждении Правил предоставления субсидий из республиканского бюджета Чувашской Республики бюджетам муниципальных районов и бюджетам городских округов на софинансирование расходов бюджетов муниципальных образований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t>
  </si>
  <si>
    <t>09.07.2012, не установлен</t>
  </si>
  <si>
    <t>Постановление Кабинета Министров ЧР "Об утверждении Методики расчета субсидий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t>
  </si>
  <si>
    <t>17.1</t>
  </si>
  <si>
    <t>15.1</t>
  </si>
  <si>
    <t>10.1</t>
  </si>
  <si>
    <t>7.1</t>
  </si>
  <si>
    <t>7.2</t>
  </si>
  <si>
    <t>4.1</t>
  </si>
  <si>
    <t>2009-2011</t>
  </si>
  <si>
    <t>2009-2012</t>
  </si>
  <si>
    <t>01.01.2011 - 31.12.2011</t>
  </si>
  <si>
    <t xml:space="preserve">   Постановление Правительства Российской Федерации от 17.12.2010 № 1050 "О федеральной целевой программе "Жилище" на 2011 – 2015 годы"</t>
  </si>
  <si>
    <t xml:space="preserve"> 
п.1 </t>
  </si>
  <si>
    <t>08.02.   2011 – 31.12.  2015</t>
  </si>
  <si>
    <t xml:space="preserve">   Постановление Кабинета Министров Чувашской Республики от 23.05.2012 № 201 "Об утверждении Правил предоставления субсидий из республиканского бюджета Чувашской Республики бюджетам городских округов на строительство и реконструкцию автомобильных дорог в городских округах в соответствии с Указом Президента Чувашской Республики от 10 октября 2007 г. № 87 "Об ускоренном разитии улично–дорожной сети городских округов Чувашской Республики""</t>
  </si>
  <si>
    <t>26.05.2012, не установлен</t>
  </si>
  <si>
    <t>подп.11 п.2 ст.26.3</t>
  </si>
  <si>
    <t>18.10.  1999, не установлен</t>
  </si>
  <si>
    <t>01.01.2008    не установлен</t>
  </si>
  <si>
    <t>Решение Собрания депутатов города Шумерля "О внесении изменений в решение Собрания депутатов города Шумерля от 29.11.2011 г. № 149  "О бюджете города Шумерля на 2012 год и на плановый период 2013 и 2014 годов»</t>
  </si>
  <si>
    <t xml:space="preserve"> Муниципальная целевая программа «Сахарный диабет» на 2009-2011 годы (утверждена решением Собрания депутатов города Шумерля от 11.11.2008 г. № 398), Городская целевая программа "Демографическое развитие города Шумерля на 2009-2011 годы" </t>
  </si>
  <si>
    <t xml:space="preserve">   Постановление Кабинета Министров Чувашской Республики от 19.09.2008 № 277 "О республиканской целевой программе "Молодежь Чувашской Республики: 2011–2020 годы"</t>
  </si>
  <si>
    <t>19.09.2008 – 31.12.2020</t>
  </si>
  <si>
    <t>п.1; 3</t>
  </si>
  <si>
    <t>2011 -2020</t>
  </si>
  <si>
    <t>Решение Собрания депутатов города Шумерля от 22.03.2012г. № 185 "Об утверждении Положения о муниципальной службе города Шумерля"</t>
  </si>
  <si>
    <t xml:space="preserve">19.03.2012  - 2020        </t>
  </si>
  <si>
    <t>Муниципальная целевая программа «Развитие образования в городе Шумерля на 2011-2020 годы» (решение Собрания депутатов города Шумерля от 26.12.2011 г. № 1168),  Городская целевая программа «Молодежь города Шумерля Чувашской Республики на 2011-2020 годы» (решение Собрания депутатов города Шумерля от 09.09.2010 г. № 812), Муниципальная целевая программа «Организация отдыха, оздоровления, занятости детей и подростков города Шумерля на 2012-2015 годы» (утверждена решением Собрания депутатов  от 29.12.2011г. № 1116)</t>
  </si>
  <si>
    <t xml:space="preserve">Пост. администрации г.Шумерля от 29 декабря 2010 года № 1213; от 20.02.2012 №123 "Об утверждении Правил предоставления средств из бюджета города Шумерля"  </t>
  </si>
  <si>
    <t>01.01.2011  -   31.12.2011;  01.01.2012 - 31.12.2012</t>
  </si>
  <si>
    <t>Постановление главы администрации г. Шумерля 27.12.2010г. № 1186  «Муниципальная программа развития субъектов малого и среднего  предпринимательства в городе Шумерля на 2011-2020г»</t>
  </si>
  <si>
    <t>01.01.2011 - 2020</t>
  </si>
  <si>
    <t>Оказание других видов социальной помощи (средства, направленные из резервного фонда администрации города Шумерля)</t>
  </si>
  <si>
    <t xml:space="preserve">Пост. администрации г.Шумерля от 18.10.2011г  № 921; от 06.10.2011 №869 "О выделении средств из резервного фонда администрации города Шумерля"  </t>
  </si>
  <si>
    <t>2011-2012</t>
  </si>
  <si>
    <t>26.12.2005     не установлен</t>
  </si>
  <si>
    <t>Муниципальная целевая программа «Развитие земельных и имущественных отношений  в городе Шумерля на  2012-2014 годы» (утверждена постановлением администрации города Шумерля  от 26.06.2012г. № 442)</t>
  </si>
  <si>
    <t>2012-2014</t>
  </si>
  <si>
    <t>Постановление администрации города Шумерля «Об утверждении Правил предоставления средств из бюджета города Шумерля на строительство и реконструкцию автомобильных дорог в городе Шумер-ля» от 17.07.2012 № 515</t>
  </si>
  <si>
    <t>Городская целевая программа "Об ускоренном развитии улично-дорожной сети города Шумерля на 2011-2020 годы» от 19.10.2010 №968</t>
  </si>
  <si>
    <t xml:space="preserve"> МЦП "Переселение граждан из ветхого и аварийного жилищного фонда города Шумерля на 2012-2015 годы» ( Пост. администрации г.Шумерля от 17.02.2012г. № 106),  Пост. администрации г.Шумерля от 20.02.2012г. №123 "Об утверждении Правил предоставления средств из бюджета города Шумерля"  </t>
  </si>
  <si>
    <t xml:space="preserve">   Федеральный закон от 21.07.2007 № 185–ФЗ "О Фонде содействия реформированию жилищно–коммунального хозяйства"</t>
  </si>
  <si>
    <t>ст.20</t>
  </si>
  <si>
    <t xml:space="preserve">   Постановление Кабинета Министров Чувашской Республики от 14.03.2012 № 73 "О республиканской адресной программе "Переселение граждан из аварийного жилищного фонда, расположенного на территории Чувашской Республики" на 2012 год"</t>
  </si>
  <si>
    <t>03.08.  2007, не установлен</t>
  </si>
  <si>
    <t>14.03.2012 – 31.12.2012</t>
  </si>
  <si>
    <t xml:space="preserve">   Постановление Кабинета Министров Чувашской Республики от 29.12.2010 № 523 "Об утверждении Правил предоставления субсидий из республиканского бюджета Чувашской Республики бюджетам муниципальных районов и бюджетам городских округов на переселение граждан из аварийного жилищного фонда"</t>
  </si>
  <si>
    <t>01.01.2011, не установлен</t>
  </si>
  <si>
    <t>Муниципальная целевая программа «Сохранение и развитие культуры и искусства города Шумерля на 2012-2020 годы» (утверждена постановлением администрации города Шумерля от 07.03.2012г. №172)</t>
  </si>
  <si>
    <t xml:space="preserve">Пост. Администрации г.Шумерля от 10.06.2008г. №347 "Об учреждении юридического лица - муниципального учреждения «Архив города Шумерля» </t>
  </si>
  <si>
    <t>10.06.2008   не установлен</t>
  </si>
  <si>
    <t xml:space="preserve">   Постановление Кабинета Министров Чувашской Республики от 24.12.2010 № 493 "Об утверждении Правил предоставления средств из республиканского бюджета Чувашской Республики на осуществление делегированных государственных полномочий Российской Федерации на государственную регистрацию актов гражданского состояния"</t>
  </si>
  <si>
    <t xml:space="preserve">   Постановление Кабинета Министров Чувашской Республики от 14.03.2012 № 72 "О республиканской адресной программе "Капитальный ремонт многоквартирных домов, расположенных на территории Чувашской Республики" на 2012 год"</t>
  </si>
  <si>
    <t xml:space="preserve">   Постановление Кабинета Министров Чувашской Республики от 28.07.2011 № 289 "Об установлении Правил предоставления субсидий из республиканского бюджета Чувашской Республики на капитальный ремонт многоквартирных домов, расположенных на территории Чувашской Республики"</t>
  </si>
  <si>
    <t>13.08.2011, не установлен</t>
  </si>
  <si>
    <t xml:space="preserve">   Постановление Кабинета Министров Чувашской Республики от 29.12.2010 № 552 "Об утверждении Правил предоставления субвенций бюджетам муниципальных районов и бюджетам городских округов из республиканского бюджета Чувашской Республики для осуществления делегированных государственных полномочий Российской Федерации по назначению и выплате единовременного пособия при передаче ребенка на воспитание в семью"</t>
  </si>
  <si>
    <t>11.01.2011, не установлен</t>
  </si>
  <si>
    <t>30.07.1992, не установлен</t>
  </si>
  <si>
    <t>подп.6.1 п.1 ст.29</t>
  </si>
  <si>
    <t>подп.1 п.3 ст.29</t>
  </si>
  <si>
    <t xml:space="preserve">   Постановление Кабинета Министров Чувашской Республики от 25.01.2012 № 8 "О распределении субсидий из республиканского бюджета Чувашской Республики бюджетам муниципальных районов и бюджетам городских округов на софинансирование расходов бюджетов муниципальных образований по строительству, содержанию, модернизации и ремонту технических средств организации дорожного движения на 2012 год"</t>
  </si>
  <si>
    <t>25.01.2012 – 31.12.2012</t>
  </si>
  <si>
    <t xml:space="preserve">   Федеральный закон от 29.12.1994 № 78–ФЗ "О библиотечном деле"</t>
  </si>
  <si>
    <t>п.2 ст.15</t>
  </si>
  <si>
    <t>02.01.1995, не установлен</t>
  </si>
  <si>
    <t xml:space="preserve">   Закон Чувашской Республики от 15.06.1998 № 11 "О библиотечном деле"</t>
  </si>
  <si>
    <t>11.07.1998, не установлен</t>
  </si>
  <si>
    <t xml:space="preserve">   Постановление Кабинета Министров Чувашской Республики от 10.06.2010 № 174 "О распределении субсидий из федерального бюджета на закупку автотранспортных средств для обеспечения транспортного обслуживания населения муниципальных образований, деятельности учреждений здравоохранения, грузоперевозок и коммунальной техники в 2010 году"</t>
  </si>
  <si>
    <t>10.06.2010, не установлен</t>
  </si>
  <si>
    <t xml:space="preserve">   Постановление Кабинета Министров Чувашской Республики от 29.12.2010 № 544 "Об утверждении Правил предоставления в 2011 – 2013 годах средств из республиканского бюджета Чувашской Республики на выплату социальных пособий учащимся общеобразовательных учреждений, учащимся и студентам образовательных учреждений начального профессионального, среднего профессионального, высшего профессионального образования дневной формы обучения, нуждающимся в приобретении проездных билетов для проезда между пунктами проживания и обучения на транспорте городского и пригородного сообщений на территории Чувашской Республики"</t>
  </si>
  <si>
    <t>11.01.2011 – 31.12.2013</t>
  </si>
  <si>
    <t xml:space="preserve">   Постановление Кабинета Министров Чувашской Республики от 11.08.2011 № 319 "Об утверждении Правил предоставления средств из республиканского бюджета Чувашской Республики на осуществление полномочий Российской Федерации по составлению (изменению, дополнению) списков кандидатов в присяжные заседатели федеральных судов общей юрисдикции в Российской Федерации, переданных в соответствии с Федеральным законом "О присяжных заседателях федеральных судов общей юрисдикции в Российской Федерации" органам исполнительной власти субъектов Российской Федерации"</t>
  </si>
  <si>
    <t>23.08.2011, не установлен</t>
  </si>
  <si>
    <t>2012-2015</t>
  </si>
  <si>
    <t>на 1 января 2013г</t>
  </si>
  <si>
    <t>Иные межбюджетные трансферты на возмещение части расходов на повышение заработной платы педработников дошкольных образовательных учреждений на 2012г</t>
  </si>
  <si>
    <t>Реконструкция канализационной насосной станции по проезду Заводскому в городе Шумерле</t>
  </si>
  <si>
    <t>05 01,                 10 04</t>
  </si>
  <si>
    <t>03.12.2012 - 31.12.2012</t>
  </si>
  <si>
    <t>Соглашение   от 03.12.2012 № 1335 "О возмещении части расходов на повышение заработной платы педработников дошкольных учреждений"</t>
  </si>
  <si>
    <t>Постановление Кабинета Министров ЧР № от 28.11.2012 №520 "Об утверждении Правил предоставления в 2012г средств из республиканского бюджета ЧРна возмещение части расходов на повышение заработной платы педработников дошкольных образовательных учреждений"</t>
  </si>
  <si>
    <t>01.12.2012 - 31.12.2012</t>
  </si>
  <si>
    <t>Первый зам. главы администрации  по экономическим и финансовым вопросам - начальник финансового отдела</t>
  </si>
  <si>
    <t>Е.П. Туличева</t>
  </si>
  <si>
    <t>Реестр расходных обязательств (уточненный) по состоянию на 01.01.2013г</t>
  </si>
  <si>
    <t>Соглашение от 23.11.2012 №12    Постановление Кабинета Министров ЧР № от 29.12.2010 №517 "Об утверждении Правил предоставления субсидий из республиканского бюджета ЧР бюджетам городских округов в рамках реализации республиканской адресной инвестиционной программы"</t>
  </si>
  <si>
    <t xml:space="preserve">   Указ Президента Чувашской Республики от 02.12.2008 № 123 "О республиканской целевой программе "Обеспечение населения Чувашской Республики качественной питьевой водой на 2009–2020 годы"</t>
  </si>
  <si>
    <t>03.12.2008 – 31.12.2020</t>
  </si>
  <si>
    <t>до полного исполнения обязательств,                                      01.01.2011, не установлен</t>
  </si>
  <si>
    <t>18.1</t>
  </si>
  <si>
    <t>21</t>
  </si>
  <si>
    <t>22</t>
  </si>
  <si>
    <t>29.1.</t>
  </si>
  <si>
    <t>29.2.</t>
  </si>
  <si>
    <t>35.1</t>
  </si>
  <si>
    <t>35.2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</si>
</sst>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00"/>
    <numFmt numFmtId="172" formatCode="0.0000"/>
    <numFmt numFmtId="173" formatCode="0.000"/>
    <numFmt numFmtId="174" formatCode="0.00000000"/>
    <numFmt numFmtId="175" formatCode="0.0000000"/>
    <numFmt numFmtId="176" formatCode="0.000000"/>
    <numFmt numFmtId="177" formatCode="mmm/yyyy"/>
  </numFmts>
  <fonts count="65">
    <font>
      <sz val="10"/>
      <name val="Arial Cyr"/>
      <family val="0"/>
    </font>
    <font>
      <sz val="8"/>
      <color indexed="8"/>
      <name val="Arial"/>
      <family val="2"/>
    </font>
    <font>
      <sz val="10"/>
      <name val="Arial"/>
      <family val="2"/>
    </font>
    <font>
      <b/>
      <u val="single"/>
      <sz val="8"/>
      <color indexed="8"/>
      <name val="Arial"/>
      <family val="2"/>
    </font>
    <font>
      <b/>
      <sz val="8"/>
      <color indexed="8"/>
      <name val="Arial"/>
      <family val="2"/>
    </font>
    <font>
      <sz val="10"/>
      <color indexed="8"/>
      <name val="Arial"/>
      <family val="2"/>
    </font>
    <font>
      <b/>
      <sz val="8"/>
      <color indexed="8"/>
      <name val="Times New Roman"/>
      <family val="1"/>
    </font>
    <font>
      <sz val="8"/>
      <color indexed="8"/>
      <name val="Times New Roman"/>
      <family val="1"/>
    </font>
    <font>
      <b/>
      <sz val="8"/>
      <color indexed="10"/>
      <name val="Times New Roman"/>
      <family val="1"/>
    </font>
    <font>
      <u val="single"/>
      <sz val="10"/>
      <color indexed="12"/>
      <name val="Arial"/>
      <family val="2"/>
    </font>
    <font>
      <sz val="14"/>
      <color indexed="8"/>
      <name val="Arial"/>
      <family val="2"/>
    </font>
    <font>
      <sz val="14"/>
      <name val="Arial"/>
      <family val="2"/>
    </font>
    <font>
      <sz val="12"/>
      <name val="Arial Cyr"/>
      <family val="0"/>
    </font>
    <font>
      <sz val="8"/>
      <color indexed="10"/>
      <name val="Arial"/>
      <family val="2"/>
    </font>
    <font>
      <b/>
      <u val="single"/>
      <sz val="8"/>
      <color indexed="10"/>
      <name val="Arial"/>
      <family val="2"/>
    </font>
    <font>
      <sz val="10"/>
      <color indexed="10"/>
      <name val="Arial"/>
      <family val="2"/>
    </font>
    <font>
      <sz val="12"/>
      <name val="Times New Roman"/>
      <family val="1"/>
    </font>
    <font>
      <b/>
      <sz val="12"/>
      <name val="Times New Roman"/>
      <family val="1"/>
    </font>
    <font>
      <u val="single"/>
      <sz val="10"/>
      <color indexed="36"/>
      <name val="Arial Cyr"/>
      <family val="0"/>
    </font>
    <font>
      <b/>
      <sz val="10"/>
      <color indexed="8"/>
      <name val="Arial"/>
      <family val="2"/>
    </font>
    <font>
      <b/>
      <u val="single"/>
      <sz val="10"/>
      <color indexed="8"/>
      <name val="Arial"/>
      <family val="2"/>
    </font>
    <font>
      <b/>
      <sz val="10"/>
      <name val="Arial"/>
      <family val="2"/>
    </font>
    <font>
      <b/>
      <sz val="12"/>
      <color indexed="8"/>
      <name val="Arial"/>
      <family val="2"/>
    </font>
    <font>
      <b/>
      <sz val="15"/>
      <color indexed="56"/>
      <name val="Calibri"/>
      <family val="2"/>
    </font>
    <font>
      <b/>
      <sz val="11"/>
      <color indexed="56"/>
      <name val="Calibri"/>
      <family val="2"/>
    </font>
    <font>
      <b/>
      <sz val="18"/>
      <color indexed="56"/>
      <name val="Cambria"/>
      <family val="2"/>
    </font>
    <font>
      <sz val="10"/>
      <color indexed="17"/>
      <name val="Arial"/>
      <family val="2"/>
    </font>
    <font>
      <b/>
      <sz val="10"/>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10"/>
      <name val="Arial Cyr"/>
      <family val="0"/>
    </font>
    <font>
      <sz val="10"/>
      <color indexed="8"/>
      <name val="Arial Cyr"/>
      <family val="0"/>
    </font>
    <font>
      <sz val="10"/>
      <color indexed="6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
      <sz val="10"/>
      <color rgb="FF000000"/>
      <name val="Arial"/>
      <family val="2"/>
    </font>
    <font>
      <sz val="10"/>
      <color rgb="FF000000"/>
      <name val="Arial Cyr"/>
      <family val="0"/>
    </font>
    <font>
      <sz val="10"/>
      <color theme="3" tint="0.39998000860214233"/>
      <name val="Arial Cyr"/>
      <family val="0"/>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indexed="6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2" fillId="0" borderId="0">
      <alignment/>
      <protection/>
    </xf>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9" fillId="23" borderId="1" applyNumberFormat="0" applyAlignment="0" applyProtection="0"/>
    <xf numFmtId="0" fontId="50" fillId="24" borderId="2" applyNumberFormat="0" applyAlignment="0" applyProtection="0"/>
    <xf numFmtId="0" fontId="51" fillId="24"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34"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52" fillId="0" borderId="6" applyNumberFormat="0" applyFill="0" applyAlignment="0" applyProtection="0"/>
    <xf numFmtId="0" fontId="53" fillId="25" borderId="7" applyNumberFormat="0" applyAlignment="0" applyProtection="0"/>
    <xf numFmtId="0" fontId="25" fillId="0" borderId="0" applyNumberFormat="0" applyFill="0" applyBorder="0" applyAlignment="0" applyProtection="0"/>
    <xf numFmtId="0" fontId="54" fillId="26" borderId="0" applyNumberFormat="0" applyBorder="0" applyAlignment="0" applyProtection="0"/>
    <xf numFmtId="0" fontId="18" fillId="0" borderId="0" applyNumberFormat="0" applyFill="0" applyBorder="0" applyAlignment="0" applyProtection="0"/>
    <xf numFmtId="0" fontId="55" fillId="27" borderId="0" applyNumberFormat="0" applyBorder="0" applyAlignment="0" applyProtection="0"/>
    <xf numFmtId="0" fontId="56"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9" borderId="0" applyNumberFormat="0" applyBorder="0" applyAlignment="0" applyProtection="0"/>
  </cellStyleXfs>
  <cellXfs count="219">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8"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2" fillId="0" borderId="0" xfId="33" applyAlignment="1">
      <alignment horizontal="left" vertical="top"/>
      <protection/>
    </xf>
    <xf numFmtId="0" fontId="1" fillId="30" borderId="0" xfId="0" applyNumberFormat="1" applyFont="1" applyFill="1" applyBorder="1" applyAlignment="1" applyProtection="1">
      <alignment vertical="top"/>
      <protection/>
    </xf>
    <xf numFmtId="0" fontId="2" fillId="31" borderId="0" xfId="33" applyFill="1">
      <alignment/>
      <protection/>
    </xf>
    <xf numFmtId="0" fontId="10" fillId="0" borderId="0" xfId="0" applyNumberFormat="1" applyFont="1" applyFill="1" applyBorder="1" applyAlignment="1" applyProtection="1">
      <alignment vertical="top"/>
      <protection/>
    </xf>
    <xf numFmtId="0" fontId="11" fillId="0" borderId="0" xfId="33" applyFont="1">
      <alignment/>
      <protection/>
    </xf>
    <xf numFmtId="0" fontId="1" fillId="32" borderId="0" xfId="0" applyNumberFormat="1" applyFont="1" applyFill="1" applyBorder="1" applyAlignment="1" applyProtection="1">
      <alignment vertical="top"/>
      <protection/>
    </xf>
    <xf numFmtId="0" fontId="0" fillId="33" borderId="0" xfId="0" applyFill="1" applyAlignment="1">
      <alignment/>
    </xf>
    <xf numFmtId="0" fontId="2" fillId="33" borderId="0" xfId="33" applyFill="1">
      <alignment/>
      <protection/>
    </xf>
    <xf numFmtId="0" fontId="13"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0" fontId="15" fillId="0" borderId="0" xfId="33" applyFont="1" applyFill="1">
      <alignment/>
      <protection/>
    </xf>
    <xf numFmtId="0" fontId="1" fillId="0" borderId="0" xfId="0" applyNumberFormat="1" applyFont="1" applyFill="1" applyBorder="1" applyAlignment="1" applyProtection="1">
      <alignment vertical="top" wrapText="1"/>
      <protection/>
    </xf>
    <xf numFmtId="0" fontId="0" fillId="0" borderId="0" xfId="0" applyAlignment="1">
      <alignment wrapText="1"/>
    </xf>
    <xf numFmtId="0" fontId="2" fillId="0" borderId="0" xfId="33" applyAlignment="1">
      <alignment wrapText="1"/>
      <protection/>
    </xf>
    <xf numFmtId="0" fontId="1" fillId="34" borderId="0" xfId="0" applyNumberFormat="1" applyFont="1" applyFill="1" applyBorder="1" applyAlignment="1" applyProtection="1">
      <alignment vertical="top"/>
      <protection/>
    </xf>
    <xf numFmtId="0" fontId="0" fillId="4" borderId="0" xfId="0" applyFill="1" applyAlignment="1">
      <alignment/>
    </xf>
    <xf numFmtId="0" fontId="2" fillId="4" borderId="0" xfId="33" applyFill="1">
      <alignment/>
      <protection/>
    </xf>
    <xf numFmtId="0" fontId="16" fillId="0" borderId="0" xfId="0" applyFont="1" applyBorder="1" applyAlignment="1">
      <alignment wrapText="1"/>
    </xf>
    <xf numFmtId="0" fontId="1" fillId="35" borderId="0" xfId="0" applyNumberFormat="1" applyFont="1" applyFill="1" applyBorder="1" applyAlignment="1" applyProtection="1">
      <alignment vertical="top"/>
      <protection/>
    </xf>
    <xf numFmtId="0" fontId="1" fillId="35" borderId="0" xfId="0" applyNumberFormat="1" applyFont="1" applyFill="1" applyBorder="1" applyAlignment="1" applyProtection="1">
      <alignment vertical="top" wrapText="1"/>
      <protection/>
    </xf>
    <xf numFmtId="0" fontId="17" fillId="36" borderId="0" xfId="0" applyFont="1" applyFill="1" applyBorder="1" applyAlignment="1">
      <alignment wrapText="1"/>
    </xf>
    <xf numFmtId="0" fontId="0" fillId="36" borderId="0" xfId="0" applyFill="1" applyAlignment="1">
      <alignment/>
    </xf>
    <xf numFmtId="0" fontId="10" fillId="35" borderId="0" xfId="0" applyNumberFormat="1" applyFont="1" applyFill="1" applyBorder="1" applyAlignment="1" applyProtection="1">
      <alignment vertical="top"/>
      <protection/>
    </xf>
    <xf numFmtId="0" fontId="12" fillId="36" borderId="0" xfId="0" applyFont="1" applyFill="1" applyAlignment="1">
      <alignment/>
    </xf>
    <xf numFmtId="164" fontId="12" fillId="36" borderId="0" xfId="0" applyNumberFormat="1" applyFont="1" applyFill="1" applyAlignment="1">
      <alignment/>
    </xf>
    <xf numFmtId="164" fontId="1" fillId="35" borderId="0" xfId="0" applyNumberFormat="1" applyFont="1" applyFill="1" applyBorder="1" applyAlignment="1" applyProtection="1">
      <alignment vertical="top"/>
      <protection/>
    </xf>
    <xf numFmtId="164" fontId="5" fillId="35" borderId="0" xfId="0" applyNumberFormat="1" applyFont="1" applyFill="1" applyBorder="1" applyAlignment="1" applyProtection="1">
      <alignment vertical="top"/>
      <protection/>
    </xf>
    <xf numFmtId="0" fontId="19" fillId="35"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9" fillId="36" borderId="0"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center" wrapText="1"/>
      <protection/>
    </xf>
    <xf numFmtId="0" fontId="5" fillId="35" borderId="10"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shrinkToFit="1"/>
      <protection locked="0"/>
    </xf>
    <xf numFmtId="0" fontId="5"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protection locked="0"/>
    </xf>
    <xf numFmtId="0" fontId="5" fillId="36" borderId="10" xfId="0" applyNumberFormat="1" applyFont="1" applyFill="1" applyBorder="1" applyAlignment="1" applyProtection="1">
      <alignment horizontal="right" vertical="center" wrapText="1" shrinkToFit="1"/>
      <protection locked="0"/>
    </xf>
    <xf numFmtId="0" fontId="5" fillId="37" borderId="10" xfId="0" applyNumberFormat="1" applyFont="1" applyFill="1" applyBorder="1" applyAlignment="1" applyProtection="1">
      <alignment horizontal="center" vertical="center" wrapText="1"/>
      <protection/>
    </xf>
    <xf numFmtId="0" fontId="19" fillId="37" borderId="10" xfId="0" applyNumberFormat="1" applyFont="1" applyFill="1" applyBorder="1" applyAlignment="1" applyProtection="1">
      <alignment horizontal="left" vertical="center" wrapText="1"/>
      <protection/>
    </xf>
    <xf numFmtId="0" fontId="19" fillId="37" borderId="10" xfId="0" applyNumberFormat="1" applyFont="1" applyFill="1" applyBorder="1" applyAlignment="1" applyProtection="1">
      <alignment horizontal="center" vertical="center" wrapText="1"/>
      <protection/>
    </xf>
    <xf numFmtId="0" fontId="5" fillId="38" borderId="10" xfId="0" applyNumberFormat="1" applyFont="1" applyFill="1" applyBorder="1" applyAlignment="1" applyProtection="1">
      <alignment horizontal="left" vertical="center" wrapText="1" shrinkToFit="1"/>
      <protection locked="0"/>
    </xf>
    <xf numFmtId="0" fontId="5" fillId="38" borderId="10" xfId="0" applyNumberFormat="1" applyFont="1" applyFill="1" applyBorder="1" applyAlignment="1" applyProtection="1">
      <alignment horizontal="right" vertical="center" wrapText="1" shrinkToFit="1"/>
      <protection locked="0"/>
    </xf>
    <xf numFmtId="0" fontId="5" fillId="38" borderId="10" xfId="0" applyNumberFormat="1" applyFont="1" applyFill="1" applyBorder="1" applyAlignment="1" applyProtection="1">
      <alignment horizontal="left" vertical="center" wrapText="1"/>
      <protection locked="0"/>
    </xf>
    <xf numFmtId="0" fontId="1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shrinkToFit="1"/>
      <protection locked="0"/>
    </xf>
    <xf numFmtId="0" fontId="2" fillId="0" borderId="11" xfId="0" applyNumberFormat="1" applyFont="1" applyBorder="1" applyAlignment="1" applyProtection="1">
      <alignment horizontal="left" vertical="top" wrapText="1"/>
      <protection locked="0"/>
    </xf>
    <xf numFmtId="0" fontId="2" fillId="0" borderId="10" xfId="0" applyNumberFormat="1" applyFont="1" applyBorder="1" applyAlignment="1" applyProtection="1">
      <alignment horizontal="center" vertical="top" wrapText="1"/>
      <protection locked="0"/>
    </xf>
    <xf numFmtId="0" fontId="2" fillId="0" borderId="10" xfId="0" applyNumberFormat="1" applyFont="1" applyBorder="1" applyAlignment="1" applyProtection="1">
      <alignment horizontal="left" vertical="top" wrapText="1"/>
      <protection locked="0"/>
    </xf>
    <xf numFmtId="14" fontId="5" fillId="0" borderId="10" xfId="0" applyNumberFormat="1" applyFont="1" applyFill="1" applyBorder="1" applyAlignment="1" applyProtection="1">
      <alignment horizontal="left" vertical="center" wrapText="1" shrinkToFit="1"/>
      <protection locked="0"/>
    </xf>
    <xf numFmtId="0" fontId="19"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shrinkToFit="1"/>
      <protection locked="0"/>
    </xf>
    <xf numFmtId="14" fontId="5" fillId="38" borderId="10" xfId="0" applyNumberFormat="1" applyFont="1" applyFill="1" applyBorder="1" applyAlignment="1" applyProtection="1">
      <alignment horizontal="left" vertical="center" wrapText="1" shrinkToFit="1"/>
      <protection locked="0"/>
    </xf>
    <xf numFmtId="49" fontId="5" fillId="0" borderId="10" xfId="0" applyNumberFormat="1" applyFont="1" applyFill="1" applyBorder="1" applyAlignment="1" applyProtection="1">
      <alignment horizontal="center" vertical="center" wrapText="1"/>
      <protection/>
    </xf>
    <xf numFmtId="14" fontId="2" fillId="0" borderId="10" xfId="0" applyNumberFormat="1" applyFont="1" applyBorder="1" applyAlignment="1" applyProtection="1">
      <alignment horizontal="center" vertical="top" wrapText="1"/>
      <protection locked="0"/>
    </xf>
    <xf numFmtId="0" fontId="2" fillId="0" borderId="0" xfId="33" applyFont="1">
      <alignment/>
      <protection/>
    </xf>
    <xf numFmtId="0" fontId="2" fillId="0" borderId="0" xfId="33" applyFont="1" applyAlignment="1">
      <alignment wrapText="1"/>
      <protection/>
    </xf>
    <xf numFmtId="0" fontId="2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shrinkToFit="1"/>
      <protection locked="0"/>
    </xf>
    <xf numFmtId="0" fontId="15" fillId="0" borderId="10" xfId="0" applyNumberFormat="1" applyFont="1" applyFill="1" applyBorder="1" applyAlignment="1" applyProtection="1">
      <alignment horizontal="right" vertical="center" wrapText="1" shrinkToFit="1"/>
      <protection locked="0"/>
    </xf>
    <xf numFmtId="0" fontId="15" fillId="0" borderId="10" xfId="0" applyNumberFormat="1" applyFont="1" applyFill="1" applyBorder="1" applyAlignment="1" applyProtection="1">
      <alignment horizontal="left" vertical="center" wrapText="1" shrinkToFit="1"/>
      <protection locked="0"/>
    </xf>
    <xf numFmtId="14" fontId="2" fillId="0" borderId="10" xfId="0" applyNumberFormat="1" applyFont="1" applyFill="1" applyBorder="1" applyAlignment="1" applyProtection="1">
      <alignment horizontal="left" vertical="center" wrapText="1" shrinkToFit="1"/>
      <protection locked="0"/>
    </xf>
    <xf numFmtId="0" fontId="2" fillId="0" borderId="10" xfId="43" applyNumberFormat="1" applyFont="1" applyFill="1" applyBorder="1" applyAlignment="1" applyProtection="1">
      <alignment horizontal="center" vertical="center" wrapText="1"/>
      <protection/>
    </xf>
    <xf numFmtId="0" fontId="2" fillId="0" borderId="0" xfId="0" applyFont="1" applyAlignment="1">
      <alignment horizontal="left" wrapText="1"/>
    </xf>
    <xf numFmtId="49"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vertical="top"/>
      <protection/>
    </xf>
    <xf numFmtId="0" fontId="2" fillId="0" borderId="10" xfId="0" applyFont="1" applyBorder="1" applyAlignment="1">
      <alignment/>
    </xf>
    <xf numFmtId="0" fontId="2" fillId="0" borderId="10" xfId="0" applyFont="1" applyBorder="1" applyAlignment="1">
      <alignment horizontal="left"/>
    </xf>
    <xf numFmtId="0" fontId="19" fillId="0" borderId="10" xfId="0" applyNumberFormat="1" applyFont="1" applyFill="1" applyBorder="1" applyAlignment="1" applyProtection="1">
      <alignment vertical="top"/>
      <protection/>
    </xf>
    <xf numFmtId="0" fontId="21" fillId="0" borderId="10" xfId="0" applyFont="1" applyBorder="1" applyAlignment="1">
      <alignment horizontal="left"/>
    </xf>
    <xf numFmtId="0" fontId="21" fillId="0" borderId="10" xfId="0" applyFont="1" applyBorder="1" applyAlignment="1">
      <alignment/>
    </xf>
    <xf numFmtId="0" fontId="2" fillId="0" borderId="10" xfId="0" applyFont="1" applyBorder="1" applyAlignment="1">
      <alignment horizontal="left" wrapText="1"/>
    </xf>
    <xf numFmtId="0" fontId="5" fillId="0" borderId="0" xfId="0" applyNumberFormat="1" applyFont="1" applyFill="1" applyBorder="1" applyAlignment="1" applyProtection="1">
      <alignment vertical="top"/>
      <protection/>
    </xf>
    <xf numFmtId="0" fontId="2" fillId="0" borderId="0" xfId="0" applyFont="1" applyAlignment="1">
      <alignment/>
    </xf>
    <xf numFmtId="0" fontId="2" fillId="0" borderId="0" xfId="0" applyFont="1" applyAlignment="1">
      <alignment wrapText="1"/>
    </xf>
    <xf numFmtId="0" fontId="2" fillId="36" borderId="0" xfId="0" applyFont="1" applyFill="1" applyAlignment="1">
      <alignment/>
    </xf>
    <xf numFmtId="0" fontId="5" fillId="36" borderId="0" xfId="0" applyNumberFormat="1" applyFont="1" applyFill="1" applyBorder="1" applyAlignment="1" applyProtection="1">
      <alignment horizontal="right" vertical="center" wrapText="1" shrinkToFit="1"/>
      <protection locked="0"/>
    </xf>
    <xf numFmtId="164" fontId="5" fillId="38" borderId="10" xfId="0" applyNumberFormat="1" applyFont="1" applyFill="1" applyBorder="1" applyAlignment="1" applyProtection="1">
      <alignment horizontal="right" wrapText="1" shrinkToFit="1"/>
      <protection locked="0"/>
    </xf>
    <xf numFmtId="0" fontId="5" fillId="36" borderId="10" xfId="0" applyNumberFormat="1" applyFont="1" applyFill="1" applyBorder="1" applyAlignment="1" applyProtection="1">
      <alignment horizontal="right" wrapText="1" shrinkToFit="1"/>
      <protection locked="0"/>
    </xf>
    <xf numFmtId="164" fontId="5" fillId="36" borderId="10" xfId="0" applyNumberFormat="1" applyFont="1" applyFill="1" applyBorder="1" applyAlignment="1" applyProtection="1">
      <alignment horizontal="right" wrapText="1" shrinkToFit="1"/>
      <protection locked="0"/>
    </xf>
    <xf numFmtId="0" fontId="2" fillId="36" borderId="10" xfId="0" applyNumberFormat="1" applyFont="1" applyFill="1" applyBorder="1" applyAlignment="1" applyProtection="1">
      <alignment horizontal="right" wrapText="1" shrinkToFit="1"/>
      <protection locked="0"/>
    </xf>
    <xf numFmtId="164" fontId="2" fillId="36" borderId="10" xfId="0" applyNumberFormat="1" applyFont="1" applyFill="1" applyBorder="1" applyAlignment="1" applyProtection="1">
      <alignment horizontal="right" wrapText="1" shrinkToFit="1"/>
      <protection locked="0"/>
    </xf>
    <xf numFmtId="0" fontId="2" fillId="36" borderId="10" xfId="0" applyFont="1" applyFill="1" applyBorder="1" applyAlignment="1">
      <alignment horizontal="right"/>
    </xf>
    <xf numFmtId="164" fontId="2" fillId="36" borderId="10" xfId="0" applyNumberFormat="1" applyFont="1" applyFill="1" applyBorder="1" applyAlignment="1">
      <alignment horizontal="right"/>
    </xf>
    <xf numFmtId="2" fontId="5" fillId="36" borderId="10" xfId="0" applyNumberFormat="1" applyFont="1" applyFill="1" applyBorder="1" applyAlignment="1" applyProtection="1">
      <alignment horizontal="right" wrapText="1" shrinkToFit="1"/>
      <protection locked="0"/>
    </xf>
    <xf numFmtId="0" fontId="2" fillId="38" borderId="10" xfId="0" applyNumberFormat="1" applyFont="1" applyFill="1" applyBorder="1" applyAlignment="1" applyProtection="1">
      <alignment horizontal="right" wrapText="1" shrinkToFit="1"/>
      <protection locked="0"/>
    </xf>
    <xf numFmtId="0" fontId="5" fillId="37" borderId="10" xfId="0" applyNumberFormat="1" applyFont="1" applyFill="1" applyBorder="1" applyAlignment="1" applyProtection="1">
      <alignment vertical="top"/>
      <protection/>
    </xf>
    <xf numFmtId="0" fontId="2" fillId="38" borderId="10" xfId="0" applyFont="1" applyFill="1" applyBorder="1" applyAlignment="1">
      <alignment/>
    </xf>
    <xf numFmtId="0" fontId="2" fillId="38" borderId="10" xfId="0" applyFont="1" applyFill="1" applyBorder="1" applyAlignment="1">
      <alignment wrapText="1"/>
    </xf>
    <xf numFmtId="164" fontId="2" fillId="38" borderId="10" xfId="0" applyNumberFormat="1" applyFont="1" applyFill="1" applyBorder="1" applyAlignment="1">
      <alignment horizontal="right"/>
    </xf>
    <xf numFmtId="0" fontId="1" fillId="38" borderId="0" xfId="0" applyNumberFormat="1" applyFont="1" applyFill="1" applyBorder="1" applyAlignment="1" applyProtection="1">
      <alignment vertical="top"/>
      <protection/>
    </xf>
    <xf numFmtId="0" fontId="3" fillId="38" borderId="0" xfId="0" applyNumberFormat="1" applyFont="1" applyFill="1" applyBorder="1" applyAlignment="1" applyProtection="1">
      <alignment vertical="top"/>
      <protection/>
    </xf>
    <xf numFmtId="0" fontId="20" fillId="37" borderId="10" xfId="0" applyNumberFormat="1" applyFont="1" applyFill="1" applyBorder="1" applyAlignment="1" applyProtection="1">
      <alignment horizontal="left" vertical="center" wrapText="1"/>
      <protection/>
    </xf>
    <xf numFmtId="0" fontId="20" fillId="37" borderId="10" xfId="0" applyNumberFormat="1" applyFont="1" applyFill="1" applyBorder="1" applyAlignment="1" applyProtection="1">
      <alignment horizontal="center" vertical="center" wrapText="1"/>
      <protection/>
    </xf>
    <xf numFmtId="0" fontId="9" fillId="37" borderId="10" xfId="43" applyNumberFormat="1" applyFont="1" applyFill="1" applyBorder="1" applyAlignment="1" applyProtection="1">
      <alignment horizontal="center" vertical="center" wrapText="1"/>
      <protection/>
    </xf>
    <xf numFmtId="0" fontId="21" fillId="37" borderId="10" xfId="0" applyNumberFormat="1" applyFont="1" applyFill="1" applyBorder="1" applyAlignment="1" applyProtection="1">
      <alignment horizontal="left" vertical="center" wrapText="1"/>
      <protection/>
    </xf>
    <xf numFmtId="164" fontId="5" fillId="36" borderId="12" xfId="0" applyNumberFormat="1" applyFont="1" applyFill="1" applyBorder="1" applyAlignment="1" applyProtection="1">
      <alignment horizontal="right" wrapText="1" shrinkToFit="1"/>
      <protection locked="0"/>
    </xf>
    <xf numFmtId="2" fontId="5" fillId="36" borderId="12" xfId="0" applyNumberFormat="1" applyFont="1" applyFill="1" applyBorder="1" applyAlignment="1" applyProtection="1">
      <alignment horizontal="right" wrapText="1" shrinkToFit="1"/>
      <protection locked="0"/>
    </xf>
    <xf numFmtId="0" fontId="19"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right" vertical="center" wrapText="1" shrinkToFit="1"/>
      <protection locked="0"/>
    </xf>
    <xf numFmtId="0" fontId="5" fillId="0" borderId="13" xfId="0" applyNumberFormat="1" applyFont="1" applyFill="1" applyBorder="1" applyAlignment="1" applyProtection="1">
      <alignment horizontal="left" vertical="center" wrapText="1" shrinkToFit="1"/>
      <protection locked="0"/>
    </xf>
    <xf numFmtId="14" fontId="5" fillId="0" borderId="13" xfId="0" applyNumberFormat="1" applyFont="1" applyFill="1" applyBorder="1" applyAlignment="1" applyProtection="1">
      <alignment horizontal="left" vertical="center" wrapText="1" shrinkToFit="1"/>
      <protection locked="0"/>
    </xf>
    <xf numFmtId="164" fontId="5" fillId="36" borderId="13" xfId="0" applyNumberFormat="1" applyFont="1" applyFill="1" applyBorder="1" applyAlignment="1" applyProtection="1">
      <alignment horizontal="right" wrapText="1" shrinkToFit="1"/>
      <protection locked="0"/>
    </xf>
    <xf numFmtId="2" fontId="5" fillId="36" borderId="13" xfId="0" applyNumberFormat="1" applyFont="1" applyFill="1" applyBorder="1" applyAlignment="1" applyProtection="1">
      <alignment horizontal="right" wrapText="1" shrinkToFit="1"/>
      <protection locked="0"/>
    </xf>
    <xf numFmtId="0" fontId="21" fillId="36" borderId="10" xfId="0" applyFont="1" applyFill="1" applyBorder="1" applyAlignment="1">
      <alignment horizontal="justify" wrapText="1"/>
    </xf>
    <xf numFmtId="0" fontId="5" fillId="0" borderId="11" xfId="0" applyNumberFormat="1" applyFont="1" applyFill="1" applyBorder="1" applyAlignment="1" applyProtection="1">
      <alignment horizontal="left" vertical="center" wrapText="1" shrinkToFit="1"/>
      <protection locked="0"/>
    </xf>
    <xf numFmtId="0" fontId="1" fillId="36" borderId="0" xfId="0" applyNumberFormat="1" applyFont="1" applyFill="1" applyBorder="1" applyAlignment="1" applyProtection="1">
      <alignment vertical="top"/>
      <protection/>
    </xf>
    <xf numFmtId="0" fontId="5" fillId="36" borderId="10" xfId="0" applyNumberFormat="1" applyFont="1" applyFill="1" applyBorder="1" applyAlignment="1" applyProtection="1">
      <alignment horizontal="center" vertical="center" wrapText="1"/>
      <protection/>
    </xf>
    <xf numFmtId="0" fontId="2" fillId="36" borderId="0" xfId="33" applyFont="1" applyFill="1" applyAlignment="1">
      <alignment horizontal="right"/>
      <protection/>
    </xf>
    <xf numFmtId="164" fontId="2" fillId="36" borderId="0" xfId="0" applyNumberFormat="1" applyFont="1" applyFill="1" applyAlignment="1">
      <alignment/>
    </xf>
    <xf numFmtId="0" fontId="2" fillId="36" borderId="0" xfId="33" applyFill="1">
      <alignment/>
      <protection/>
    </xf>
    <xf numFmtId="0" fontId="20" fillId="36" borderId="10" xfId="0" applyNumberFormat="1" applyFont="1" applyFill="1" applyBorder="1" applyAlignment="1" applyProtection="1">
      <alignment horizontal="left" vertical="center" wrapText="1"/>
      <protection/>
    </xf>
    <xf numFmtId="0" fontId="19" fillId="36" borderId="10" xfId="0" applyNumberFormat="1" applyFont="1" applyFill="1" applyBorder="1" applyAlignment="1" applyProtection="1">
      <alignment horizontal="left" vertical="center" wrapText="1"/>
      <protection/>
    </xf>
    <xf numFmtId="0" fontId="5" fillId="36" borderId="10" xfId="0" applyNumberFormat="1" applyFont="1" applyFill="1" applyBorder="1" applyAlignment="1" applyProtection="1">
      <alignment horizontal="left" vertical="center" wrapText="1"/>
      <protection/>
    </xf>
    <xf numFmtId="0" fontId="19" fillId="36" borderId="10" xfId="0" applyNumberFormat="1" applyFont="1" applyFill="1" applyBorder="1" applyAlignment="1" applyProtection="1">
      <alignment horizontal="left" vertical="top" wrapText="1"/>
      <protection/>
    </xf>
    <xf numFmtId="0" fontId="2" fillId="36" borderId="0" xfId="33" applyFont="1" applyFill="1">
      <alignment/>
      <protection/>
    </xf>
    <xf numFmtId="0" fontId="21" fillId="36" borderId="10" xfId="0" applyNumberFormat="1" applyFont="1" applyFill="1" applyBorder="1" applyAlignment="1" applyProtection="1">
      <alignment horizontal="left" vertical="center" wrapText="1"/>
      <protection/>
    </xf>
    <xf numFmtId="0" fontId="21" fillId="36" borderId="0" xfId="0" applyFont="1" applyFill="1" applyAlignment="1">
      <alignment wrapText="1"/>
    </xf>
    <xf numFmtId="0" fontId="21" fillId="36" borderId="10" xfId="0" applyFont="1" applyFill="1" applyBorder="1" applyAlignment="1">
      <alignment wrapText="1"/>
    </xf>
    <xf numFmtId="0" fontId="21" fillId="36" borderId="10" xfId="0" applyFont="1" applyFill="1" applyBorder="1" applyAlignment="1">
      <alignment horizontal="left" vertical="center" wrapText="1"/>
    </xf>
    <xf numFmtId="0" fontId="2" fillId="36" borderId="10" xfId="0" applyFont="1" applyFill="1" applyBorder="1" applyAlignment="1">
      <alignment wrapText="1"/>
    </xf>
    <xf numFmtId="0" fontId="2" fillId="36" borderId="0" xfId="0" applyFont="1" applyFill="1" applyAlignment="1">
      <alignment wrapText="1"/>
    </xf>
    <xf numFmtId="0" fontId="5" fillId="36" borderId="0" xfId="0" applyNumberFormat="1" applyFont="1" applyFill="1" applyBorder="1" applyAlignment="1" applyProtection="1">
      <alignment vertical="top"/>
      <protection/>
    </xf>
    <xf numFmtId="0" fontId="3" fillId="36" borderId="0" xfId="0" applyNumberFormat="1" applyFont="1" applyFill="1" applyBorder="1" applyAlignment="1" applyProtection="1">
      <alignment vertical="top"/>
      <protection/>
    </xf>
    <xf numFmtId="0" fontId="9" fillId="36" borderId="10" xfId="43" applyNumberFormat="1" applyFont="1" applyFill="1" applyBorder="1" applyAlignment="1" applyProtection="1">
      <alignment horizontal="center" vertical="center" wrapText="1"/>
      <protection/>
    </xf>
    <xf numFmtId="0" fontId="19" fillId="36" borderId="10" xfId="0" applyNumberFormat="1" applyFont="1" applyFill="1" applyBorder="1" applyAlignment="1" applyProtection="1">
      <alignment horizontal="center" vertical="center" wrapText="1"/>
      <protection/>
    </xf>
    <xf numFmtId="0" fontId="5" fillId="36" borderId="10" xfId="0" applyNumberFormat="1" applyFont="1" applyFill="1" applyBorder="1" applyAlignment="1" applyProtection="1">
      <alignment horizontal="left" vertical="center" wrapText="1" shrinkToFit="1"/>
      <protection locked="0"/>
    </xf>
    <xf numFmtId="14" fontId="5" fillId="36" borderId="10" xfId="0" applyNumberFormat="1" applyFont="1" applyFill="1" applyBorder="1" applyAlignment="1" applyProtection="1">
      <alignment horizontal="left" vertical="center" wrapText="1" shrinkToFit="1"/>
      <protection locked="0"/>
    </xf>
    <xf numFmtId="0" fontId="5" fillId="36" borderId="10" xfId="0" applyNumberFormat="1" applyFont="1" applyFill="1" applyBorder="1" applyAlignment="1" applyProtection="1">
      <alignment horizontal="left" vertical="center" wrapText="1"/>
      <protection locked="0"/>
    </xf>
    <xf numFmtId="49" fontId="5" fillId="36" borderId="10" xfId="0" applyNumberFormat="1" applyFont="1" applyFill="1" applyBorder="1" applyAlignment="1" applyProtection="1">
      <alignment horizontal="left" vertical="center" wrapText="1" shrinkToFit="1"/>
      <protection locked="0"/>
    </xf>
    <xf numFmtId="0" fontId="5" fillId="36" borderId="10" xfId="0" applyNumberFormat="1" applyFont="1" applyFill="1" applyBorder="1" applyAlignment="1" applyProtection="1">
      <alignment horizontal="left" wrapText="1" shrinkToFit="1"/>
      <protection locked="0"/>
    </xf>
    <xf numFmtId="164" fontId="5" fillId="36"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wrapText="1" shrinkToFit="1"/>
      <protection locked="0"/>
    </xf>
    <xf numFmtId="49" fontId="2" fillId="0" borderId="10" xfId="0" applyNumberFormat="1" applyFont="1" applyBorder="1" applyAlignment="1">
      <alignment horizontal="left"/>
    </xf>
    <xf numFmtId="0" fontId="5" fillId="0" borderId="10" xfId="0" applyNumberFormat="1" applyFont="1" applyFill="1" applyBorder="1" applyAlignment="1" applyProtection="1">
      <alignment horizontal="left" vertical="center" wrapText="1" shrinkToFit="1"/>
      <protection locked="0"/>
    </xf>
    <xf numFmtId="0" fontId="60" fillId="0" borderId="0" xfId="0" applyFont="1" applyAlignment="1">
      <alignment/>
    </xf>
    <xf numFmtId="0" fontId="60"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39" borderId="17" xfId="0" applyFill="1" applyBorder="1" applyAlignment="1">
      <alignment/>
    </xf>
    <xf numFmtId="0" fontId="0" fillId="39" borderId="0" xfId="0" applyFill="1" applyBorder="1" applyAlignment="1">
      <alignment/>
    </xf>
    <xf numFmtId="0" fontId="27" fillId="39" borderId="18" xfId="0" applyFont="1" applyFill="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9" fontId="0" fillId="0" borderId="0" xfId="0" applyNumberFormat="1" applyAlignment="1">
      <alignment/>
    </xf>
    <xf numFmtId="0" fontId="0" fillId="0" borderId="0" xfId="0" applyAlignment="1">
      <alignment horizontal="left"/>
    </xf>
    <xf numFmtId="49" fontId="5" fillId="0" borderId="13" xfId="0" applyNumberFormat="1" applyFont="1" applyFill="1" applyBorder="1" applyAlignment="1" applyProtection="1">
      <alignment horizontal="left" vertical="center" wrapText="1" shrinkToFit="1"/>
      <protection locked="0"/>
    </xf>
    <xf numFmtId="0" fontId="27" fillId="0" borderId="0" xfId="0" applyFont="1" applyAlignment="1">
      <alignment/>
    </xf>
    <xf numFmtId="49" fontId="5" fillId="0" borderId="10" xfId="0" applyNumberFormat="1" applyFont="1" applyFill="1" applyBorder="1" applyAlignment="1" applyProtection="1">
      <alignment horizontal="left" vertical="center" wrapText="1" shrinkToFit="1"/>
      <protection locked="0"/>
    </xf>
    <xf numFmtId="0" fontId="61" fillId="0" borderId="0" xfId="0" applyFont="1" applyAlignment="1">
      <alignment/>
    </xf>
    <xf numFmtId="0" fontId="5" fillId="35" borderId="10" xfId="0" applyNumberFormat="1" applyFont="1" applyFill="1" applyBorder="1" applyAlignment="1" applyProtection="1">
      <alignment horizontal="center" vertical="center" wrapText="1"/>
      <protection/>
    </xf>
    <xf numFmtId="0" fontId="5" fillId="36" borderId="10" xfId="0" applyNumberFormat="1" applyFont="1" applyFill="1" applyBorder="1" applyAlignment="1" applyProtection="1">
      <alignment horizontal="center" vertical="center" wrapText="1"/>
      <protection/>
    </xf>
    <xf numFmtId="0" fontId="16" fillId="36" borderId="0" xfId="0" applyFont="1" applyFill="1" applyBorder="1" applyAlignment="1">
      <alignment horizontal="left" wrapText="1"/>
    </xf>
    <xf numFmtId="0" fontId="16" fillId="36" borderId="0" xfId="0" applyFont="1" applyFill="1" applyBorder="1" applyAlignment="1">
      <alignment horizontal="center" wrapText="1"/>
    </xf>
    <xf numFmtId="0" fontId="5" fillId="0" borderId="10" xfId="0" applyNumberFormat="1" applyFont="1" applyFill="1" applyBorder="1" applyAlignment="1" applyProtection="1">
      <alignment horizontal="left" vertical="center" wrapText="1"/>
      <protection locked="0"/>
    </xf>
    <xf numFmtId="0" fontId="2" fillId="0" borderId="10" xfId="0" applyNumberFormat="1" applyFont="1" applyBorder="1" applyAlignment="1" applyProtection="1">
      <alignment horizontal="left" vertical="top" wrapText="1"/>
      <protection locked="0"/>
    </xf>
    <xf numFmtId="0" fontId="62" fillId="0" borderId="0" xfId="0" applyFont="1" applyAlignment="1">
      <alignment wrapText="1"/>
    </xf>
    <xf numFmtId="0" fontId="5" fillId="0" borderId="10" xfId="0" applyNumberFormat="1" applyFont="1" applyFill="1" applyBorder="1" applyAlignment="1" applyProtection="1">
      <alignment horizontal="left" vertical="center" wrapText="1"/>
      <protection/>
    </xf>
    <xf numFmtId="0" fontId="2" fillId="36" borderId="10" xfId="0" applyFont="1" applyFill="1" applyBorder="1" applyAlignment="1">
      <alignment wrapText="1"/>
    </xf>
    <xf numFmtId="0" fontId="5" fillId="0" borderId="10" xfId="0" applyNumberFormat="1" applyFont="1" applyFill="1" applyBorder="1" applyAlignment="1" applyProtection="1">
      <alignment horizontal="left" wrapText="1" shrinkToFit="1"/>
      <protection locked="0"/>
    </xf>
    <xf numFmtId="49" fontId="2" fillId="0" borderId="10" xfId="0" applyNumberFormat="1"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center" vertical="center" wrapText="1"/>
      <protection/>
    </xf>
    <xf numFmtId="0" fontId="2" fillId="36" borderId="10" xfId="0" applyNumberFormat="1" applyFont="1" applyFill="1" applyBorder="1" applyAlignment="1" applyProtection="1">
      <alignment horizontal="left" vertical="center" wrapText="1" shrinkToFit="1"/>
      <protection locked="0"/>
    </xf>
    <xf numFmtId="0" fontId="5" fillId="36" borderId="10" xfId="0" applyNumberFormat="1" applyFont="1" applyFill="1" applyBorder="1" applyAlignment="1" applyProtection="1">
      <alignment horizontal="left" vertical="center" wrapText="1" shrinkToFit="1"/>
      <protection locked="0"/>
    </xf>
    <xf numFmtId="0" fontId="5" fillId="36" borderId="10" xfId="0" applyNumberFormat="1" applyFont="1" applyFill="1" applyBorder="1" applyAlignment="1" applyProtection="1">
      <alignment horizontal="left" vertical="center" wrapText="1"/>
      <protection/>
    </xf>
    <xf numFmtId="0" fontId="5" fillId="36" borderId="1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center" vertical="center" wrapText="1"/>
      <protection/>
    </xf>
    <xf numFmtId="0" fontId="0" fillId="39" borderId="15" xfId="0" applyFill="1" applyBorder="1" applyAlignment="1">
      <alignment/>
    </xf>
    <xf numFmtId="0" fontId="0" fillId="39" borderId="0" xfId="0" applyFill="1" applyBorder="1" applyAlignment="1">
      <alignment horizontal="center"/>
    </xf>
    <xf numFmtId="0" fontId="0" fillId="39" borderId="20" xfId="0" applyFill="1" applyBorder="1" applyAlignment="1">
      <alignment/>
    </xf>
    <xf numFmtId="0" fontId="60" fillId="39" borderId="0" xfId="0" applyFont="1" applyFill="1" applyAlignment="1">
      <alignment/>
    </xf>
    <xf numFmtId="0" fontId="0" fillId="39" borderId="0" xfId="0" applyFill="1" applyAlignment="1">
      <alignment/>
    </xf>
    <xf numFmtId="0" fontId="61" fillId="39" borderId="0" xfId="0" applyFont="1" applyFill="1" applyAlignment="1">
      <alignment/>
    </xf>
    <xf numFmtId="0" fontId="63" fillId="40" borderId="22" xfId="0" applyFont="1" applyFill="1" applyBorder="1" applyAlignment="1" applyProtection="1">
      <alignment horizontal="left" vertical="top" wrapText="1"/>
      <protection locked="0"/>
    </xf>
    <xf numFmtId="0" fontId="63" fillId="40" borderId="22" xfId="0" applyFont="1" applyFill="1" applyBorder="1" applyAlignment="1" applyProtection="1">
      <alignment horizontal="center" vertical="top" wrapText="1"/>
      <protection locked="0"/>
    </xf>
    <xf numFmtId="0" fontId="2" fillId="0" borderId="10" xfId="0" applyNumberFormat="1" applyFont="1" applyBorder="1" applyAlignment="1" applyProtection="1">
      <alignment horizontal="center" vertical="top" wrapText="1"/>
      <protection locked="0"/>
    </xf>
    <xf numFmtId="14" fontId="2" fillId="0" borderId="10" xfId="0" applyNumberFormat="1" applyFont="1" applyBorder="1" applyAlignment="1" applyProtection="1">
      <alignment horizontal="center" vertical="top" wrapText="1"/>
      <protection locked="0"/>
    </xf>
    <xf numFmtId="0" fontId="63" fillId="40" borderId="10" xfId="0" applyFont="1" applyFill="1" applyBorder="1" applyAlignment="1" applyProtection="1">
      <alignment horizontal="left" vertical="top" wrapText="1"/>
      <protection locked="0"/>
    </xf>
    <xf numFmtId="0" fontId="63" fillId="40" borderId="10" xfId="0" applyFont="1" applyFill="1" applyBorder="1" applyAlignment="1" applyProtection="1">
      <alignment horizontal="center" vertical="top" wrapText="1"/>
      <protection locked="0"/>
    </xf>
    <xf numFmtId="0" fontId="28" fillId="0" borderId="0" xfId="0" applyFont="1" applyAlignment="1">
      <alignment wrapText="1"/>
    </xf>
    <xf numFmtId="0" fontId="0" fillId="39" borderId="0" xfId="0" applyFont="1" applyFill="1" applyAlignment="1">
      <alignment/>
    </xf>
    <xf numFmtId="0" fontId="28" fillId="0" borderId="10" xfId="0" applyFont="1" applyBorder="1" applyAlignment="1">
      <alignment wrapText="1"/>
    </xf>
    <xf numFmtId="14" fontId="5" fillId="0" borderId="10" xfId="0" applyNumberFormat="1" applyFont="1" applyFill="1" applyBorder="1" applyAlignment="1" applyProtection="1">
      <alignment horizontal="left" vertical="center" wrapText="1" shrinkToFit="1"/>
      <protection locked="0"/>
    </xf>
    <xf numFmtId="49" fontId="2" fillId="0" borderId="10" xfId="43" applyNumberFormat="1" applyFont="1" applyFill="1" applyBorder="1" applyAlignment="1" applyProtection="1">
      <alignment horizontal="center" vertical="center" wrapText="1"/>
      <protection/>
    </xf>
    <xf numFmtId="14" fontId="5" fillId="36" borderId="10" xfId="0" applyNumberFormat="1" applyFont="1" applyFill="1" applyBorder="1" applyAlignment="1" applyProtection="1">
      <alignment horizontal="left" vertical="center" wrapText="1" shrinkToFit="1"/>
      <protection locked="0"/>
    </xf>
    <xf numFmtId="0" fontId="2" fillId="0" borderId="10" xfId="0" applyFont="1" applyBorder="1" applyAlignment="1">
      <alignment vertical="center" wrapText="1"/>
    </xf>
    <xf numFmtId="0" fontId="2" fillId="36" borderId="0" xfId="0" applyFont="1" applyFill="1" applyAlignment="1">
      <alignment wrapText="1"/>
    </xf>
    <xf numFmtId="0" fontId="2" fillId="0" borderId="0" xfId="0" applyFont="1" applyAlignment="1">
      <alignment wrapText="1"/>
    </xf>
    <xf numFmtId="0" fontId="63" fillId="40" borderId="12" xfId="0" applyFont="1" applyFill="1" applyBorder="1" applyAlignment="1" applyProtection="1">
      <alignment horizontal="left" vertical="top" wrapText="1"/>
      <protection locked="0"/>
    </xf>
    <xf numFmtId="0" fontId="2" fillId="0" borderId="10" xfId="0" applyFont="1" applyBorder="1" applyAlignment="1">
      <alignment horizontal="left" wrapText="1"/>
    </xf>
    <xf numFmtId="0" fontId="2" fillId="0" borderId="10" xfId="43" applyFont="1" applyBorder="1" applyAlignment="1" applyProtection="1">
      <alignment wrapText="1"/>
      <protection/>
    </xf>
    <xf numFmtId="0" fontId="63" fillId="40" borderId="12" xfId="0" applyFont="1" applyFill="1" applyBorder="1" applyAlignment="1" applyProtection="1">
      <alignment horizontal="center" vertical="top" wrapText="1"/>
      <protection locked="0"/>
    </xf>
    <xf numFmtId="49" fontId="60" fillId="0" borderId="0" xfId="0" applyNumberFormat="1" applyFont="1" applyAlignment="1">
      <alignment/>
    </xf>
    <xf numFmtId="49" fontId="64" fillId="0" borderId="0" xfId="0" applyNumberFormat="1" applyFont="1" applyAlignment="1">
      <alignment/>
    </xf>
    <xf numFmtId="0" fontId="0" fillId="40" borderId="22" xfId="0" applyFont="1" applyFill="1" applyBorder="1" applyAlignment="1" applyProtection="1">
      <alignment horizontal="left" vertical="top" wrapText="1"/>
      <protection locked="0"/>
    </xf>
    <xf numFmtId="0" fontId="0" fillId="40" borderId="22" xfId="0" applyFont="1" applyFill="1" applyBorder="1" applyAlignment="1" applyProtection="1">
      <alignment horizontal="center" vertical="top" wrapText="1"/>
      <protection locked="0"/>
    </xf>
    <xf numFmtId="0" fontId="5" fillId="36" borderId="0" xfId="0" applyNumberFormat="1" applyFont="1" applyFill="1" applyBorder="1" applyAlignment="1" applyProtection="1">
      <alignment vertical="top"/>
      <protection/>
    </xf>
    <xf numFmtId="0" fontId="2" fillId="36" borderId="0" xfId="0" applyFont="1" applyFill="1" applyAlignment="1">
      <alignment/>
    </xf>
    <xf numFmtId="14" fontId="5" fillId="0" borderId="10" xfId="0" applyNumberFormat="1" applyFont="1" applyFill="1" applyBorder="1" applyAlignment="1" applyProtection="1">
      <alignment horizontal="left" vertical="top" wrapText="1" shrinkToFit="1"/>
      <protection locked="0"/>
    </xf>
    <xf numFmtId="0" fontId="5" fillId="36" borderId="10" xfId="0" applyNumberFormat="1" applyFont="1" applyFill="1" applyBorder="1" applyAlignment="1" applyProtection="1">
      <alignment horizontal="center" vertical="center" wrapText="1"/>
      <protection/>
    </xf>
    <xf numFmtId="0" fontId="5" fillId="36"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36" borderId="0" xfId="0" applyFont="1" applyFill="1" applyBorder="1" applyAlignment="1">
      <alignment horizontal="center" wrapText="1"/>
    </xf>
    <xf numFmtId="0" fontId="22" fillId="35" borderId="0" xfId="0" applyNumberFormat="1" applyFont="1" applyFill="1" applyBorder="1" applyAlignment="1" applyProtection="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list2/view/02SV_LAW_OV/form.asp?gov_id=22&amp;pos=2&amp;id=11553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558"/>
  <sheetViews>
    <sheetView tabSelected="1" zoomScale="85" zoomScaleNormal="85" zoomScaleSheetLayoutView="89" zoomScalePageLayoutView="0" workbookViewId="0" topLeftCell="B5">
      <pane xSplit="7" ySplit="6" topLeftCell="I11" activePane="bottomRight" state="frozen"/>
      <selection pane="topLeft" activeCell="B5" sqref="B5"/>
      <selection pane="topRight" activeCell="I5" sqref="I5"/>
      <selection pane="bottomLeft" activeCell="B11" sqref="B11"/>
      <selection pane="bottomRight" activeCell="K2" sqref="K2"/>
    </sheetView>
  </sheetViews>
  <sheetFormatPr defaultColWidth="9.00390625" defaultRowHeight="12.75"/>
  <cols>
    <col min="1" max="1" width="0" style="2" hidden="1" customWidth="1"/>
    <col min="2" max="2" width="2.625" style="2" customWidth="1"/>
    <col min="3" max="3" width="7.875" style="2" customWidth="1"/>
    <col min="4" max="4" width="35.625" style="119" customWidth="1"/>
    <col min="5" max="5" width="8.375" style="2" customWidth="1"/>
    <col min="6" max="6" width="14.00390625" style="2" customWidth="1"/>
    <col min="7" max="8" width="0" style="2" hidden="1" customWidth="1"/>
    <col min="9" max="9" width="22.125" style="2" customWidth="1"/>
    <col min="10" max="10" width="12.25390625" style="2" customWidth="1"/>
    <col min="11" max="11" width="7.375" style="2" customWidth="1"/>
    <col min="12" max="12" width="0" style="2" hidden="1" customWidth="1"/>
    <col min="13" max="13" width="22.125" style="2" customWidth="1"/>
    <col min="14" max="14" width="11.75390625" style="2" customWidth="1"/>
    <col min="15" max="15" width="12.00390625" style="2" customWidth="1"/>
    <col min="16" max="16" width="0" style="2" hidden="1" customWidth="1"/>
    <col min="17" max="17" width="30.75390625" style="23" customWidth="1"/>
    <col min="18" max="18" width="8.875" style="2" customWidth="1"/>
    <col min="19" max="19" width="13.25390625" style="2" customWidth="1"/>
    <col min="20" max="21" width="0" style="2" hidden="1" customWidth="1"/>
    <col min="22" max="22" width="13.125" style="26" customWidth="1"/>
    <col min="23" max="23" width="13.75390625" style="17" customWidth="1"/>
    <col min="24" max="24" width="11.625" style="119" customWidth="1"/>
    <col min="25" max="25" width="11.00390625" style="119" bestFit="1" customWidth="1"/>
    <col min="26" max="26" width="11.00390625" style="119" customWidth="1"/>
    <col min="27" max="27" width="10.875" style="119" customWidth="1"/>
    <col min="28" max="28" width="8.75390625" style="119" customWidth="1"/>
    <col min="29" max="30" width="9.875" style="2" customWidth="1"/>
    <col min="31" max="47" width="0" style="2" hidden="1" customWidth="1"/>
    <col min="48" max="51" width="9.875" style="2" customWidth="1"/>
    <col min="52" max="16384" width="9.125" style="2" customWidth="1"/>
  </cols>
  <sheetData>
    <row r="1" spans="1:51" ht="409.5" customHeight="1" hidden="1">
      <c r="A1" s="1" t="s">
        <v>209</v>
      </c>
      <c r="B1" s="1">
        <v>1</v>
      </c>
      <c r="C1" s="1"/>
      <c r="D1" s="115"/>
      <c r="E1" s="1"/>
      <c r="F1" s="1"/>
      <c r="G1" s="1"/>
      <c r="H1" s="1"/>
      <c r="I1" s="1"/>
      <c r="J1" s="1"/>
      <c r="K1" s="1"/>
      <c r="L1" s="1"/>
      <c r="M1" s="1"/>
      <c r="N1" s="1"/>
      <c r="O1" s="1"/>
      <c r="P1" s="1"/>
      <c r="Q1" s="21"/>
      <c r="R1" s="1"/>
      <c r="S1" s="1"/>
      <c r="T1" s="1"/>
      <c r="U1" s="1"/>
      <c r="V1" s="24"/>
      <c r="W1" s="15"/>
      <c r="X1" s="115"/>
      <c r="Y1" s="115"/>
      <c r="Z1" s="115"/>
      <c r="AA1" s="115"/>
      <c r="AB1" s="115"/>
      <c r="AC1" s="1"/>
      <c r="AD1" s="1"/>
      <c r="AE1" s="1"/>
      <c r="AF1" s="1"/>
      <c r="AG1" s="1"/>
      <c r="AH1" s="1"/>
      <c r="AI1" s="1"/>
      <c r="AJ1" s="1"/>
      <c r="AK1" s="1"/>
      <c r="AL1" s="1"/>
      <c r="AM1" s="1"/>
      <c r="AN1" s="1"/>
      <c r="AO1" s="1"/>
      <c r="AP1" s="1"/>
      <c r="AQ1" s="1"/>
      <c r="AR1" s="1"/>
      <c r="AS1" s="1"/>
      <c r="AT1" s="1"/>
      <c r="AU1" s="1"/>
      <c r="AV1" s="1"/>
      <c r="AW1" s="1"/>
      <c r="AX1" s="1"/>
      <c r="AY1" s="1"/>
    </row>
    <row r="2" spans="1:51" ht="21.75" customHeight="1">
      <c r="A2" s="1"/>
      <c r="B2" s="1"/>
      <c r="D2" s="217"/>
      <c r="E2" s="217"/>
      <c r="F2" s="217"/>
      <c r="G2" s="30"/>
      <c r="H2" s="30"/>
      <c r="I2" s="30"/>
      <c r="J2" s="28"/>
      <c r="K2" s="28"/>
      <c r="L2" s="28"/>
      <c r="M2" s="28"/>
      <c r="N2" s="28"/>
      <c r="O2" s="28"/>
      <c r="P2" s="28"/>
      <c r="Q2" s="29"/>
      <c r="R2" s="28"/>
      <c r="S2" s="28"/>
      <c r="T2" s="28"/>
      <c r="U2" s="28"/>
      <c r="V2" s="28"/>
      <c r="W2" s="28"/>
      <c r="X2" s="167"/>
      <c r="Y2" s="167"/>
      <c r="Z2" s="167"/>
      <c r="AA2" s="167"/>
      <c r="AB2" s="167"/>
      <c r="AC2" s="27"/>
      <c r="AD2" s="1"/>
      <c r="AE2" s="1"/>
      <c r="AF2" s="1"/>
      <c r="AG2" s="1"/>
      <c r="AH2" s="1"/>
      <c r="AI2" s="1"/>
      <c r="AJ2" s="1"/>
      <c r="AK2" s="1"/>
      <c r="AL2" s="1"/>
      <c r="AM2" s="1"/>
      <c r="AN2" s="1"/>
      <c r="AO2" s="1"/>
      <c r="AP2" s="1"/>
      <c r="AQ2" s="1"/>
      <c r="AR2" s="1"/>
      <c r="AS2" s="1"/>
      <c r="AT2" s="1"/>
      <c r="AU2" s="1"/>
      <c r="AV2" s="1"/>
      <c r="AW2" s="1"/>
      <c r="AX2" s="1"/>
      <c r="AY2" s="1"/>
    </row>
    <row r="3" spans="1:51" ht="21.75" customHeight="1">
      <c r="A3" s="1"/>
      <c r="B3" s="1"/>
      <c r="D3" s="168"/>
      <c r="E3" s="168"/>
      <c r="F3" s="168"/>
      <c r="G3" s="30"/>
      <c r="H3" s="30"/>
      <c r="I3" s="30"/>
      <c r="J3" s="28"/>
      <c r="K3" s="28"/>
      <c r="L3" s="28"/>
      <c r="M3" s="28"/>
      <c r="N3" s="28"/>
      <c r="O3" s="28"/>
      <c r="P3" s="28"/>
      <c r="Q3" s="29"/>
      <c r="R3" s="28"/>
      <c r="S3" s="28"/>
      <c r="T3" s="28"/>
      <c r="U3" s="28"/>
      <c r="V3" s="28"/>
      <c r="W3" s="28"/>
      <c r="X3" s="167"/>
      <c r="Y3" s="167"/>
      <c r="Z3" s="167"/>
      <c r="AA3" s="167"/>
      <c r="AB3" s="167"/>
      <c r="AC3" s="27"/>
      <c r="AD3" s="1"/>
      <c r="AE3" s="1"/>
      <c r="AF3" s="1"/>
      <c r="AG3" s="1"/>
      <c r="AH3" s="1"/>
      <c r="AI3" s="1"/>
      <c r="AJ3" s="1"/>
      <c r="AK3" s="1"/>
      <c r="AL3" s="1"/>
      <c r="AM3" s="1"/>
      <c r="AN3" s="1"/>
      <c r="AO3" s="1"/>
      <c r="AP3" s="1"/>
      <c r="AQ3" s="1"/>
      <c r="AR3" s="1"/>
      <c r="AS3" s="1"/>
      <c r="AT3" s="1"/>
      <c r="AU3" s="1"/>
      <c r="AV3" s="1"/>
      <c r="AW3" s="1"/>
      <c r="AX3" s="1"/>
      <c r="AY3" s="1"/>
    </row>
    <row r="4" spans="1:51" ht="30" customHeight="1">
      <c r="A4" s="1" t="s">
        <v>210</v>
      </c>
      <c r="B4" s="1"/>
      <c r="C4" s="218" t="s">
        <v>665</v>
      </c>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1"/>
      <c r="AD4" s="1"/>
      <c r="AE4" s="1"/>
      <c r="AF4" s="1"/>
      <c r="AG4" s="1"/>
      <c r="AH4" s="1"/>
      <c r="AI4" s="1"/>
      <c r="AJ4" s="1"/>
      <c r="AK4" s="1"/>
      <c r="AL4" s="1"/>
      <c r="AM4" s="1"/>
      <c r="AN4" s="1"/>
      <c r="AO4" s="1"/>
      <c r="AP4" s="1"/>
      <c r="AQ4" s="1"/>
      <c r="AR4" s="1"/>
      <c r="AS4" s="1"/>
      <c r="AT4" s="1"/>
      <c r="AU4" s="1"/>
      <c r="AV4" s="1"/>
      <c r="AW4" s="1"/>
      <c r="AX4" s="1"/>
      <c r="AY4" s="1"/>
    </row>
    <row r="5" spans="1:51" ht="12.75">
      <c r="A5" s="1"/>
      <c r="B5" s="1"/>
      <c r="C5" s="37"/>
      <c r="D5" s="37"/>
      <c r="E5" s="37"/>
      <c r="F5" s="37"/>
      <c r="G5" s="37"/>
      <c r="H5" s="37"/>
      <c r="I5" s="37"/>
      <c r="J5" s="37"/>
      <c r="K5" s="37"/>
      <c r="L5" s="37"/>
      <c r="M5" s="37"/>
      <c r="N5" s="37"/>
      <c r="O5" s="37"/>
      <c r="P5" s="37"/>
      <c r="Q5" s="37"/>
      <c r="R5" s="37"/>
      <c r="S5" s="37"/>
      <c r="T5" s="37"/>
      <c r="U5" s="37"/>
      <c r="V5" s="37"/>
      <c r="W5" s="37"/>
      <c r="X5" s="37"/>
      <c r="Y5" s="37"/>
      <c r="Z5" s="37"/>
      <c r="AA5" s="37"/>
      <c r="AB5" s="37"/>
      <c r="AC5" s="1"/>
      <c r="AD5" s="1"/>
      <c r="AE5" s="1"/>
      <c r="AF5" s="1"/>
      <c r="AG5" s="1"/>
      <c r="AH5" s="1"/>
      <c r="AI5" s="1"/>
      <c r="AJ5" s="1"/>
      <c r="AK5" s="1"/>
      <c r="AL5" s="1"/>
      <c r="AM5" s="1"/>
      <c r="AN5" s="1"/>
      <c r="AO5" s="1"/>
      <c r="AP5" s="1"/>
      <c r="AQ5" s="1"/>
      <c r="AR5" s="1"/>
      <c r="AS5" s="1"/>
      <c r="AT5" s="1"/>
      <c r="AU5" s="1"/>
      <c r="AV5" s="1"/>
      <c r="AW5" s="1"/>
      <c r="AX5" s="1"/>
      <c r="AY5" s="1"/>
    </row>
    <row r="6" spans="1:51" ht="12.75">
      <c r="A6" s="1"/>
      <c r="B6" s="1"/>
      <c r="C6" s="38"/>
      <c r="D6" s="39"/>
      <c r="E6" s="38"/>
      <c r="F6" s="38"/>
      <c r="G6" s="38"/>
      <c r="H6" s="38"/>
      <c r="I6" s="38"/>
      <c r="J6" s="38"/>
      <c r="K6" s="38"/>
      <c r="L6" s="38"/>
      <c r="M6" s="38"/>
      <c r="N6" s="38"/>
      <c r="O6" s="38"/>
      <c r="P6" s="38"/>
      <c r="Q6" s="38"/>
      <c r="R6" s="38"/>
      <c r="S6" s="38"/>
      <c r="T6" s="38"/>
      <c r="U6" s="38"/>
      <c r="V6" s="39"/>
      <c r="W6" s="38"/>
      <c r="X6" s="39"/>
      <c r="Y6" s="39"/>
      <c r="Z6" s="39"/>
      <c r="AA6" s="39"/>
      <c r="AB6" s="39"/>
      <c r="AC6" s="1"/>
      <c r="AD6" s="1"/>
      <c r="AE6" s="1"/>
      <c r="AF6" s="1"/>
      <c r="AG6" s="1"/>
      <c r="AH6" s="1"/>
      <c r="AI6" s="1"/>
      <c r="AJ6" s="1"/>
      <c r="AK6" s="1"/>
      <c r="AL6" s="1"/>
      <c r="AM6" s="1"/>
      <c r="AN6" s="1"/>
      <c r="AO6" s="1"/>
      <c r="AP6" s="1"/>
      <c r="AQ6" s="1"/>
      <c r="AR6" s="1"/>
      <c r="AS6" s="1"/>
      <c r="AT6" s="1"/>
      <c r="AU6" s="1"/>
      <c r="AV6" s="1"/>
      <c r="AW6" s="1"/>
      <c r="AX6" s="1"/>
      <c r="AY6" s="1"/>
    </row>
    <row r="7" spans="1:51" ht="30" customHeight="1">
      <c r="A7" s="1"/>
      <c r="B7" s="1"/>
      <c r="C7" s="216" t="s">
        <v>211</v>
      </c>
      <c r="D7" s="216"/>
      <c r="E7" s="216"/>
      <c r="F7" s="216" t="s">
        <v>212</v>
      </c>
      <c r="G7" s="216" t="s">
        <v>67</v>
      </c>
      <c r="H7" s="216"/>
      <c r="I7" s="216"/>
      <c r="J7" s="216"/>
      <c r="K7" s="216"/>
      <c r="L7" s="216"/>
      <c r="M7" s="216"/>
      <c r="N7" s="216"/>
      <c r="O7" s="216"/>
      <c r="P7" s="216"/>
      <c r="Q7" s="216"/>
      <c r="R7" s="216"/>
      <c r="S7" s="216"/>
      <c r="T7" s="216" t="s">
        <v>68</v>
      </c>
      <c r="U7" s="216"/>
      <c r="V7" s="216"/>
      <c r="W7" s="216"/>
      <c r="X7" s="216"/>
      <c r="Y7" s="216"/>
      <c r="Z7" s="216"/>
      <c r="AA7" s="216"/>
      <c r="AB7" s="215" t="s">
        <v>69</v>
      </c>
      <c r="AC7" s="1"/>
      <c r="AD7" s="1"/>
      <c r="AE7" s="1"/>
      <c r="AF7" s="1"/>
      <c r="AG7" s="1"/>
      <c r="AH7" s="1"/>
      <c r="AI7" s="1"/>
      <c r="AJ7" s="1"/>
      <c r="AK7" s="1"/>
      <c r="AL7" s="1"/>
      <c r="AM7" s="1"/>
      <c r="AN7" s="1"/>
      <c r="AO7" s="1"/>
      <c r="AP7" s="1"/>
      <c r="AQ7" s="1"/>
      <c r="AR7" s="1"/>
      <c r="AS7" s="1"/>
      <c r="AT7" s="1"/>
      <c r="AU7" s="1"/>
      <c r="AV7" s="1"/>
      <c r="AW7" s="1"/>
      <c r="AX7" s="1"/>
      <c r="AY7" s="1"/>
    </row>
    <row r="8" spans="1:51" ht="12.75">
      <c r="A8" s="1" t="s">
        <v>70</v>
      </c>
      <c r="B8" s="1"/>
      <c r="C8" s="216"/>
      <c r="D8" s="216"/>
      <c r="E8" s="216"/>
      <c r="F8" s="216"/>
      <c r="G8" s="216"/>
      <c r="H8" s="216" t="s">
        <v>71</v>
      </c>
      <c r="I8" s="216"/>
      <c r="J8" s="216"/>
      <c r="K8" s="216"/>
      <c r="L8" s="216" t="s">
        <v>251</v>
      </c>
      <c r="M8" s="216"/>
      <c r="N8" s="216"/>
      <c r="O8" s="216"/>
      <c r="P8" s="216" t="s">
        <v>252</v>
      </c>
      <c r="Q8" s="216"/>
      <c r="R8" s="216"/>
      <c r="S8" s="216"/>
      <c r="T8" s="216"/>
      <c r="U8" s="216" t="s">
        <v>253</v>
      </c>
      <c r="V8" s="216"/>
      <c r="W8" s="216"/>
      <c r="X8" s="214" t="s">
        <v>487</v>
      </c>
      <c r="Y8" s="214" t="s">
        <v>488</v>
      </c>
      <c r="Z8" s="215"/>
      <c r="AA8" s="215"/>
      <c r="AB8" s="215"/>
      <c r="AC8" s="1"/>
      <c r="AD8" s="1"/>
      <c r="AE8" s="1"/>
      <c r="AF8" s="1"/>
      <c r="AG8" s="1"/>
      <c r="AH8" s="1"/>
      <c r="AI8" s="1"/>
      <c r="AJ8" s="1"/>
      <c r="AK8" s="1"/>
      <c r="AL8" s="1"/>
      <c r="AM8" s="1"/>
      <c r="AN8" s="1"/>
      <c r="AO8" s="1"/>
      <c r="AP8" s="1"/>
      <c r="AQ8" s="1"/>
      <c r="AR8" s="1"/>
      <c r="AS8" s="1"/>
      <c r="AT8" s="1"/>
      <c r="AU8" s="1"/>
      <c r="AV8" s="1"/>
      <c r="AW8" s="1"/>
      <c r="AX8" s="1"/>
      <c r="AY8" s="1"/>
    </row>
    <row r="9" spans="1:51" ht="89.25">
      <c r="A9" s="1" t="s">
        <v>387</v>
      </c>
      <c r="B9" s="1"/>
      <c r="C9" s="216"/>
      <c r="D9" s="216"/>
      <c r="E9" s="216"/>
      <c r="F9" s="216"/>
      <c r="G9" s="216"/>
      <c r="H9" s="40"/>
      <c r="I9" s="40" t="s">
        <v>388</v>
      </c>
      <c r="J9" s="40" t="s">
        <v>389</v>
      </c>
      <c r="K9" s="40" t="s">
        <v>390</v>
      </c>
      <c r="L9" s="40"/>
      <c r="M9" s="40" t="s">
        <v>388</v>
      </c>
      <c r="N9" s="40" t="s">
        <v>389</v>
      </c>
      <c r="O9" s="40" t="s">
        <v>390</v>
      </c>
      <c r="P9" s="40"/>
      <c r="Q9" s="40" t="s">
        <v>388</v>
      </c>
      <c r="R9" s="40" t="s">
        <v>389</v>
      </c>
      <c r="S9" s="40" t="s">
        <v>390</v>
      </c>
      <c r="T9" s="216"/>
      <c r="U9" s="40"/>
      <c r="V9" s="165" t="s">
        <v>485</v>
      </c>
      <c r="W9" s="181" t="s">
        <v>486</v>
      </c>
      <c r="X9" s="215"/>
      <c r="Y9" s="215"/>
      <c r="Z9" s="166" t="s">
        <v>489</v>
      </c>
      <c r="AA9" s="166" t="s">
        <v>490</v>
      </c>
      <c r="AB9" s="215"/>
      <c r="AC9" s="1"/>
      <c r="AD9" s="1"/>
      <c r="AE9" s="1"/>
      <c r="AF9" s="1"/>
      <c r="AG9" s="1"/>
      <c r="AH9" s="1"/>
      <c r="AI9" s="1"/>
      <c r="AJ9" s="1"/>
      <c r="AK9" s="1"/>
      <c r="AL9" s="1"/>
      <c r="AM9" s="1"/>
      <c r="AN9" s="1"/>
      <c r="AO9" s="1"/>
      <c r="AP9" s="1"/>
      <c r="AQ9" s="1"/>
      <c r="AR9" s="1"/>
      <c r="AS9" s="1"/>
      <c r="AT9" s="1"/>
      <c r="AU9" s="1"/>
      <c r="AV9" s="1"/>
      <c r="AW9" s="1"/>
      <c r="AX9" s="1"/>
      <c r="AY9" s="1"/>
    </row>
    <row r="10" spans="1:51" ht="42" customHeight="1">
      <c r="A10" s="1" t="s">
        <v>192</v>
      </c>
      <c r="B10" s="4"/>
      <c r="C10" s="40" t="s">
        <v>193</v>
      </c>
      <c r="D10" s="116" t="s">
        <v>194</v>
      </c>
      <c r="E10" s="40" t="s">
        <v>195</v>
      </c>
      <c r="F10" s="40" t="s">
        <v>196</v>
      </c>
      <c r="G10" s="40"/>
      <c r="H10" s="40"/>
      <c r="I10" s="40" t="s">
        <v>197</v>
      </c>
      <c r="J10" s="40" t="s">
        <v>198</v>
      </c>
      <c r="K10" s="40" t="s">
        <v>199</v>
      </c>
      <c r="L10" s="40"/>
      <c r="M10" s="40" t="s">
        <v>200</v>
      </c>
      <c r="N10" s="40" t="s">
        <v>201</v>
      </c>
      <c r="O10" s="40" t="s">
        <v>202</v>
      </c>
      <c r="P10" s="40"/>
      <c r="Q10" s="40" t="s">
        <v>203</v>
      </c>
      <c r="R10" s="40" t="s">
        <v>204</v>
      </c>
      <c r="S10" s="40" t="s">
        <v>205</v>
      </c>
      <c r="T10" s="40"/>
      <c r="U10" s="40"/>
      <c r="V10" s="41" t="s">
        <v>206</v>
      </c>
      <c r="W10" s="41" t="s">
        <v>114</v>
      </c>
      <c r="X10" s="116" t="s">
        <v>115</v>
      </c>
      <c r="Y10" s="116" t="s">
        <v>116</v>
      </c>
      <c r="Z10" s="116" t="s">
        <v>117</v>
      </c>
      <c r="AA10" s="116" t="s">
        <v>118</v>
      </c>
      <c r="AB10" s="116" t="s">
        <v>119</v>
      </c>
      <c r="AC10" s="1"/>
      <c r="AD10" s="1"/>
      <c r="AE10" s="1"/>
      <c r="AF10" s="1"/>
      <c r="AG10" s="1"/>
      <c r="AH10" s="1"/>
      <c r="AI10" s="1"/>
      <c r="AJ10" s="1"/>
      <c r="AK10" s="1"/>
      <c r="AL10" s="1"/>
      <c r="AM10" s="1"/>
      <c r="AN10" s="1"/>
      <c r="AO10" s="1"/>
      <c r="AP10" s="1"/>
      <c r="AQ10" s="1"/>
      <c r="AR10" s="1"/>
      <c r="AS10" s="1"/>
      <c r="AT10" s="1"/>
      <c r="AU10" s="1"/>
      <c r="AV10" s="1"/>
      <c r="AW10" s="1"/>
      <c r="AX10" s="1"/>
      <c r="AY10" s="1"/>
    </row>
    <row r="11" spans="1:51" ht="72" customHeight="1">
      <c r="A11" s="1"/>
      <c r="B11" s="7"/>
      <c r="C11" s="40" t="s">
        <v>272</v>
      </c>
      <c r="D11" s="120" t="s">
        <v>362</v>
      </c>
      <c r="E11" s="42" t="s">
        <v>97</v>
      </c>
      <c r="F11" s="43"/>
      <c r="G11" s="44"/>
      <c r="H11" s="44"/>
      <c r="I11" s="43"/>
      <c r="J11" s="43"/>
      <c r="K11" s="43"/>
      <c r="L11" s="43"/>
      <c r="M11" s="43"/>
      <c r="N11" s="43"/>
      <c r="O11" s="43"/>
      <c r="P11" s="43"/>
      <c r="Q11" s="45"/>
      <c r="R11" s="43"/>
      <c r="S11" s="43"/>
      <c r="T11" s="44"/>
      <c r="U11" s="44"/>
      <c r="V11" s="46"/>
      <c r="W11" s="46"/>
      <c r="X11" s="46"/>
      <c r="Y11" s="46"/>
      <c r="Z11" s="46"/>
      <c r="AA11" s="46"/>
      <c r="AB11" s="46"/>
      <c r="AC11" s="1"/>
      <c r="AD11" s="1"/>
      <c r="AE11" s="1"/>
      <c r="AF11" s="1"/>
      <c r="AG11" s="1"/>
      <c r="AH11" s="1"/>
      <c r="AI11" s="1"/>
      <c r="AJ11" s="1"/>
      <c r="AK11" s="1"/>
      <c r="AL11" s="1"/>
      <c r="AM11" s="1"/>
      <c r="AN11" s="1"/>
      <c r="AO11" s="1"/>
      <c r="AP11" s="1"/>
      <c r="AQ11" s="1"/>
      <c r="AR11" s="1"/>
      <c r="AS11" s="1"/>
      <c r="AT11" s="1"/>
      <c r="AU11" s="1"/>
      <c r="AV11" s="1"/>
      <c r="AW11" s="1"/>
      <c r="AX11" s="1"/>
      <c r="AY11" s="1"/>
    </row>
    <row r="12" spans="1:51" ht="72" customHeight="1">
      <c r="A12" s="1"/>
      <c r="B12" s="7"/>
      <c r="C12" s="47" t="s">
        <v>273</v>
      </c>
      <c r="D12" s="48" t="s">
        <v>160</v>
      </c>
      <c r="E12" s="49" t="s">
        <v>161</v>
      </c>
      <c r="F12" s="50"/>
      <c r="G12" s="51"/>
      <c r="H12" s="51"/>
      <c r="I12" s="50"/>
      <c r="J12" s="50"/>
      <c r="K12" s="50"/>
      <c r="L12" s="50"/>
      <c r="M12" s="50"/>
      <c r="N12" s="50"/>
      <c r="O12" s="50"/>
      <c r="P12" s="50"/>
      <c r="Q12" s="52"/>
      <c r="R12" s="50"/>
      <c r="S12" s="50"/>
      <c r="T12" s="51"/>
      <c r="U12" s="51"/>
      <c r="V12" s="86">
        <f aca="true" t="shared" si="0" ref="V12:AA12">V13+V21+V28+V29+V30+V31+V32+V33+V34+V35+V37+V41+V44+V47+V48+V49+V50+V54+V55+V57+V60+V66+V67+V68+V72+V73+V74+V79+V80+V81+V82+V84+V87+V89+V90+V91+V93+V94+V95+V96+V97+V98+V99+V102+V103+V104</f>
        <v>187388.80000000002</v>
      </c>
      <c r="W12" s="94">
        <f t="shared" si="0"/>
        <v>187388.80000000002</v>
      </c>
      <c r="X12" s="86">
        <f t="shared" si="0"/>
        <v>173077.60000000003</v>
      </c>
      <c r="Y12" s="86">
        <f t="shared" si="0"/>
        <v>170144.30000000002</v>
      </c>
      <c r="Z12" s="86">
        <f>Z13+Z21+Z28+Z29+Z30+Z31+Z32+Z33+Z34+Z35+Z37+Z41+Z44+Z47+Z48+Z49+Z50+Z54+Z55+Z57+Z60+Z66+Z67+Z68+Z72+Z73+Z74+Z79+Z80+Z81+Z82+Z84+Z87+Z89+Z90+Z91+Z93+Z94+Z95+Z96+Z97+Z98+Z99+Z102+Z103+Z104</f>
        <v>177352.9</v>
      </c>
      <c r="AA12" s="86">
        <f t="shared" si="0"/>
        <v>180644.30000000002</v>
      </c>
      <c r="AB12" s="93"/>
      <c r="AC12" s="28"/>
      <c r="AD12" s="1"/>
      <c r="AE12" s="1"/>
      <c r="AF12" s="1"/>
      <c r="AG12" s="1"/>
      <c r="AH12" s="1"/>
      <c r="AI12" s="1"/>
      <c r="AJ12" s="1"/>
      <c r="AK12" s="1"/>
      <c r="AL12" s="1"/>
      <c r="AM12" s="1"/>
      <c r="AN12" s="1"/>
      <c r="AO12" s="1"/>
      <c r="AP12" s="1"/>
      <c r="AQ12" s="1"/>
      <c r="AR12" s="1"/>
      <c r="AS12" s="1"/>
      <c r="AT12" s="1"/>
      <c r="AU12" s="1"/>
      <c r="AV12" s="1"/>
      <c r="AW12" s="1"/>
      <c r="AX12" s="1"/>
      <c r="AY12" s="1"/>
    </row>
    <row r="13" spans="1:51" ht="77.25" customHeight="1">
      <c r="A13" s="1"/>
      <c r="B13" s="7"/>
      <c r="C13" s="40" t="s">
        <v>274</v>
      </c>
      <c r="D13" s="121" t="s">
        <v>248</v>
      </c>
      <c r="E13" s="53" t="s">
        <v>122</v>
      </c>
      <c r="F13" s="163" t="s">
        <v>506</v>
      </c>
      <c r="G13" s="44"/>
      <c r="H13" s="44"/>
      <c r="I13" s="55" t="s">
        <v>73</v>
      </c>
      <c r="J13" s="56" t="s">
        <v>74</v>
      </c>
      <c r="K13" s="56" t="s">
        <v>75</v>
      </c>
      <c r="L13" s="57" t="s">
        <v>76</v>
      </c>
      <c r="M13" s="57" t="s">
        <v>79</v>
      </c>
      <c r="N13" s="56" t="s">
        <v>78</v>
      </c>
      <c r="O13" s="56" t="s">
        <v>77</v>
      </c>
      <c r="P13" s="43"/>
      <c r="Q13" s="200" t="s">
        <v>606</v>
      </c>
      <c r="R13" s="43"/>
      <c r="S13" s="58"/>
      <c r="T13" s="44"/>
      <c r="U13" s="44"/>
      <c r="V13" s="87">
        <f>+V14+V15+V17+V18+V19+V20</f>
        <v>17082.2</v>
      </c>
      <c r="W13" s="87">
        <f>+W14+W15+W17+W18+W19+W20</f>
        <v>17082.2</v>
      </c>
      <c r="X13" s="88">
        <f>+X14+X15+X17+X18+X19+X20+X16</f>
        <v>19790.100000000002</v>
      </c>
      <c r="Y13" s="88">
        <f>+Y14+Y15+Y17+Y18+Y19+Y20+Y16</f>
        <v>21715.8</v>
      </c>
      <c r="Z13" s="88">
        <f>+Z14+Z15+Z17+Z18+Z19+Z20+Z16</f>
        <v>21776.7</v>
      </c>
      <c r="AA13" s="88">
        <f>+AA14+AA15+AA17+AA18+AA19+AA20+AA16</f>
        <v>21812.5</v>
      </c>
      <c r="AB13" s="93"/>
      <c r="AC13" s="28"/>
      <c r="AD13" s="1"/>
      <c r="AE13" s="1"/>
      <c r="AF13" s="1"/>
      <c r="AG13" s="1"/>
      <c r="AH13" s="1"/>
      <c r="AI13" s="1"/>
      <c r="AJ13" s="1"/>
      <c r="AK13" s="1"/>
      <c r="AL13" s="1"/>
      <c r="AM13" s="1"/>
      <c r="AN13" s="1"/>
      <c r="AO13" s="1"/>
      <c r="AP13" s="1"/>
      <c r="AQ13" s="1"/>
      <c r="AR13" s="1"/>
      <c r="AS13" s="1"/>
      <c r="AT13" s="1"/>
      <c r="AU13" s="1"/>
      <c r="AV13" s="1"/>
      <c r="AW13" s="1"/>
      <c r="AX13" s="1"/>
      <c r="AY13" s="1"/>
    </row>
    <row r="14" spans="1:51" ht="45.75" customHeight="1">
      <c r="A14" s="1"/>
      <c r="B14" s="7"/>
      <c r="C14" s="40"/>
      <c r="D14" s="122" t="s">
        <v>248</v>
      </c>
      <c r="E14" s="53"/>
      <c r="F14" s="54" t="s">
        <v>419</v>
      </c>
      <c r="G14" s="44"/>
      <c r="H14" s="44"/>
      <c r="I14" s="43"/>
      <c r="J14" s="43"/>
      <c r="K14" s="58"/>
      <c r="L14" s="43"/>
      <c r="M14" s="43"/>
      <c r="N14" s="43"/>
      <c r="O14" s="58"/>
      <c r="P14" s="43"/>
      <c r="Q14" s="45"/>
      <c r="R14" s="43"/>
      <c r="S14" s="58"/>
      <c r="T14" s="44"/>
      <c r="U14" s="44"/>
      <c r="V14" s="88">
        <v>12747.7</v>
      </c>
      <c r="W14" s="88">
        <v>12747.7</v>
      </c>
      <c r="X14" s="88">
        <v>14240.9</v>
      </c>
      <c r="Y14" s="88">
        <v>16116</v>
      </c>
      <c r="Z14" s="88">
        <v>16100</v>
      </c>
      <c r="AA14" s="88">
        <v>16120</v>
      </c>
      <c r="AB14" s="93"/>
      <c r="AC14" s="28"/>
      <c r="AD14" s="1"/>
      <c r="AE14" s="1"/>
      <c r="AF14" s="1"/>
      <c r="AG14" s="1"/>
      <c r="AH14" s="1"/>
      <c r="AI14" s="1"/>
      <c r="AJ14" s="1"/>
      <c r="AK14" s="1"/>
      <c r="AL14" s="1"/>
      <c r="AM14" s="1"/>
      <c r="AN14" s="1"/>
      <c r="AO14" s="1"/>
      <c r="AP14" s="1"/>
      <c r="AQ14" s="1"/>
      <c r="AR14" s="1"/>
      <c r="AS14" s="1"/>
      <c r="AT14" s="1"/>
      <c r="AU14" s="1"/>
      <c r="AV14" s="1"/>
      <c r="AW14" s="1"/>
      <c r="AX14" s="1"/>
      <c r="AY14" s="1"/>
    </row>
    <row r="15" spans="1:51" ht="43.5" customHeight="1">
      <c r="A15" s="1"/>
      <c r="B15" s="7"/>
      <c r="C15" s="40"/>
      <c r="D15" s="122" t="s">
        <v>248</v>
      </c>
      <c r="E15" s="53"/>
      <c r="F15" s="54" t="s">
        <v>126</v>
      </c>
      <c r="G15" s="44"/>
      <c r="H15" s="44"/>
      <c r="I15" s="43"/>
      <c r="J15" s="43"/>
      <c r="K15" s="58"/>
      <c r="L15" s="43"/>
      <c r="M15" s="43"/>
      <c r="N15" s="43"/>
      <c r="O15" s="58"/>
      <c r="P15" s="43"/>
      <c r="Q15" s="45"/>
      <c r="R15" s="43"/>
      <c r="S15" s="58"/>
      <c r="T15" s="44"/>
      <c r="U15" s="44"/>
      <c r="V15" s="88">
        <v>3169.5</v>
      </c>
      <c r="W15" s="88">
        <v>3169.5</v>
      </c>
      <c r="X15" s="88">
        <v>3685.1</v>
      </c>
      <c r="Y15" s="88">
        <v>4336</v>
      </c>
      <c r="Z15" s="88">
        <v>4382.9</v>
      </c>
      <c r="AA15" s="88">
        <v>4388.7</v>
      </c>
      <c r="AB15" s="93"/>
      <c r="AC15" s="28"/>
      <c r="AD15" s="1"/>
      <c r="AE15" s="1"/>
      <c r="AF15" s="1"/>
      <c r="AG15" s="1"/>
      <c r="AH15" s="1"/>
      <c r="AI15" s="1"/>
      <c r="AJ15" s="1"/>
      <c r="AK15" s="1"/>
      <c r="AL15" s="1"/>
      <c r="AM15" s="1"/>
      <c r="AN15" s="1"/>
      <c r="AO15" s="1"/>
      <c r="AP15" s="1"/>
      <c r="AQ15" s="1"/>
      <c r="AR15" s="1"/>
      <c r="AS15" s="1"/>
      <c r="AT15" s="1"/>
      <c r="AU15" s="1"/>
      <c r="AV15" s="1"/>
      <c r="AW15" s="1"/>
      <c r="AX15" s="1"/>
      <c r="AY15" s="1"/>
    </row>
    <row r="16" spans="1:51" ht="50.25" customHeight="1">
      <c r="A16" s="1"/>
      <c r="B16" s="7"/>
      <c r="C16" s="40"/>
      <c r="D16" s="122" t="s">
        <v>248</v>
      </c>
      <c r="E16" s="53"/>
      <c r="F16" s="163" t="s">
        <v>327</v>
      </c>
      <c r="G16" s="44"/>
      <c r="H16" s="44"/>
      <c r="I16" s="43"/>
      <c r="J16" s="43"/>
      <c r="K16" s="58"/>
      <c r="L16" s="43"/>
      <c r="M16" s="43"/>
      <c r="N16" s="43"/>
      <c r="O16" s="58"/>
      <c r="P16" s="43"/>
      <c r="Q16" s="45"/>
      <c r="R16" s="43"/>
      <c r="S16" s="58"/>
      <c r="T16" s="44"/>
      <c r="U16" s="44"/>
      <c r="V16" s="88"/>
      <c r="W16" s="88"/>
      <c r="X16" s="88">
        <v>551.9</v>
      </c>
      <c r="Y16" s="88">
        <v>250</v>
      </c>
      <c r="Z16" s="88">
        <v>250</v>
      </c>
      <c r="AA16" s="88">
        <v>250</v>
      </c>
      <c r="AB16" s="93"/>
      <c r="AC16" s="28"/>
      <c r="AD16" s="1"/>
      <c r="AE16" s="1"/>
      <c r="AF16" s="1"/>
      <c r="AG16" s="1"/>
      <c r="AH16" s="1"/>
      <c r="AI16" s="1"/>
      <c r="AJ16" s="1"/>
      <c r="AK16" s="1"/>
      <c r="AL16" s="1"/>
      <c r="AM16" s="1"/>
      <c r="AN16" s="1"/>
      <c r="AO16" s="1"/>
      <c r="AP16" s="1"/>
      <c r="AQ16" s="1"/>
      <c r="AR16" s="1"/>
      <c r="AS16" s="1"/>
      <c r="AT16" s="1"/>
      <c r="AU16" s="1"/>
      <c r="AV16" s="1"/>
      <c r="AW16" s="1"/>
      <c r="AX16" s="1"/>
      <c r="AY16" s="1"/>
    </row>
    <row r="17" spans="1:51" ht="45" customHeight="1">
      <c r="A17" s="1"/>
      <c r="B17" s="7"/>
      <c r="C17" s="40"/>
      <c r="D17" s="122" t="s">
        <v>248</v>
      </c>
      <c r="E17" s="53"/>
      <c r="F17" s="54" t="s">
        <v>127</v>
      </c>
      <c r="G17" s="44"/>
      <c r="H17" s="44"/>
      <c r="I17" s="43"/>
      <c r="J17" s="43"/>
      <c r="K17" s="58"/>
      <c r="L17" s="43"/>
      <c r="M17" s="43"/>
      <c r="N17" s="43"/>
      <c r="O17" s="58"/>
      <c r="P17" s="43"/>
      <c r="Q17" s="45"/>
      <c r="R17" s="43"/>
      <c r="S17" s="58"/>
      <c r="T17" s="44"/>
      <c r="U17" s="44"/>
      <c r="V17" s="88">
        <v>847.2</v>
      </c>
      <c r="W17" s="88">
        <v>847.2</v>
      </c>
      <c r="X17" s="88">
        <v>961.3</v>
      </c>
      <c r="Y17" s="88">
        <v>664.2</v>
      </c>
      <c r="Z17" s="88">
        <v>680</v>
      </c>
      <c r="AA17" s="88">
        <v>690</v>
      </c>
      <c r="AB17" s="93"/>
      <c r="AC17" s="35"/>
      <c r="AD17" s="35"/>
      <c r="AE17" s="1"/>
      <c r="AF17" s="1"/>
      <c r="AG17" s="1"/>
      <c r="AH17" s="1"/>
      <c r="AI17" s="1"/>
      <c r="AJ17" s="1"/>
      <c r="AK17" s="1"/>
      <c r="AL17" s="1"/>
      <c r="AM17" s="1"/>
      <c r="AN17" s="1"/>
      <c r="AO17" s="1"/>
      <c r="AP17" s="1"/>
      <c r="AQ17" s="1"/>
      <c r="AR17" s="1"/>
      <c r="AS17" s="1"/>
      <c r="AT17" s="1"/>
      <c r="AU17" s="1"/>
      <c r="AV17" s="1"/>
      <c r="AW17" s="1"/>
      <c r="AX17" s="1"/>
      <c r="AY17" s="1"/>
    </row>
    <row r="18" spans="1:51" ht="42.75" customHeight="1">
      <c r="A18" s="1"/>
      <c r="B18" s="7"/>
      <c r="C18" s="40"/>
      <c r="D18" s="122" t="s">
        <v>248</v>
      </c>
      <c r="E18" s="53"/>
      <c r="F18" s="54" t="s">
        <v>326</v>
      </c>
      <c r="G18" s="44"/>
      <c r="H18" s="44"/>
      <c r="I18" s="43"/>
      <c r="J18" s="43"/>
      <c r="K18" s="58"/>
      <c r="L18" s="43"/>
      <c r="M18" s="43"/>
      <c r="N18" s="43"/>
      <c r="O18" s="58"/>
      <c r="P18" s="43"/>
      <c r="Q18" s="45"/>
      <c r="R18" s="43"/>
      <c r="S18" s="58"/>
      <c r="T18" s="44"/>
      <c r="U18" s="44"/>
      <c r="V18" s="88">
        <v>317.8</v>
      </c>
      <c r="W18" s="88">
        <v>317.8</v>
      </c>
      <c r="X18" s="88">
        <v>350.9</v>
      </c>
      <c r="Y18" s="88">
        <v>349.6</v>
      </c>
      <c r="Z18" s="88">
        <v>363.8</v>
      </c>
      <c r="AA18" s="88">
        <v>363.8</v>
      </c>
      <c r="AB18" s="93"/>
      <c r="AC18" s="35"/>
      <c r="AD18" s="35"/>
      <c r="AE18" s="1"/>
      <c r="AF18" s="1"/>
      <c r="AG18" s="1"/>
      <c r="AH18" s="1"/>
      <c r="AI18" s="1"/>
      <c r="AJ18" s="1"/>
      <c r="AK18" s="1"/>
      <c r="AL18" s="1"/>
      <c r="AM18" s="1"/>
      <c r="AN18" s="1"/>
      <c r="AO18" s="1"/>
      <c r="AP18" s="1"/>
      <c r="AQ18" s="1"/>
      <c r="AR18" s="1"/>
      <c r="AS18" s="1"/>
      <c r="AT18" s="1"/>
      <c r="AU18" s="1"/>
      <c r="AV18" s="1"/>
      <c r="AW18" s="1"/>
      <c r="AX18" s="1"/>
      <c r="AY18" s="1"/>
    </row>
    <row r="19" spans="1:51" ht="72" customHeight="1" hidden="1">
      <c r="A19" s="1"/>
      <c r="B19" s="7"/>
      <c r="C19" s="40"/>
      <c r="D19" s="122" t="s">
        <v>248</v>
      </c>
      <c r="E19" s="53"/>
      <c r="F19" s="54" t="s">
        <v>128</v>
      </c>
      <c r="G19" s="44"/>
      <c r="H19" s="44"/>
      <c r="I19" s="43"/>
      <c r="J19" s="43"/>
      <c r="K19" s="58"/>
      <c r="L19" s="43"/>
      <c r="M19" s="43"/>
      <c r="N19" s="43"/>
      <c r="O19" s="58"/>
      <c r="P19" s="43"/>
      <c r="Q19" s="45"/>
      <c r="R19" s="43"/>
      <c r="S19" s="58"/>
      <c r="T19" s="44"/>
      <c r="U19" s="44"/>
      <c r="V19" s="88"/>
      <c r="W19" s="88"/>
      <c r="X19" s="88"/>
      <c r="Y19" s="88"/>
      <c r="Z19" s="88"/>
      <c r="AA19" s="88"/>
      <c r="AB19" s="93"/>
      <c r="AC19" s="28"/>
      <c r="AD19" s="1"/>
      <c r="AE19" s="1"/>
      <c r="AF19" s="1"/>
      <c r="AG19" s="1"/>
      <c r="AH19" s="1"/>
      <c r="AI19" s="1"/>
      <c r="AJ19" s="1"/>
      <c r="AK19" s="1"/>
      <c r="AL19" s="1"/>
      <c r="AM19" s="1"/>
      <c r="AN19" s="1"/>
      <c r="AO19" s="1"/>
      <c r="AP19" s="1"/>
      <c r="AQ19" s="1"/>
      <c r="AR19" s="1"/>
      <c r="AS19" s="1"/>
      <c r="AT19" s="1"/>
      <c r="AU19" s="1"/>
      <c r="AV19" s="1"/>
      <c r="AW19" s="1"/>
      <c r="AX19" s="1"/>
      <c r="AY19" s="1"/>
    </row>
    <row r="20" spans="1:51" ht="72" customHeight="1" hidden="1">
      <c r="A20" s="1"/>
      <c r="B20" s="7"/>
      <c r="C20" s="40"/>
      <c r="D20" s="122" t="s">
        <v>248</v>
      </c>
      <c r="E20" s="53"/>
      <c r="F20" s="54" t="s">
        <v>130</v>
      </c>
      <c r="G20" s="44"/>
      <c r="H20" s="44"/>
      <c r="I20" s="43"/>
      <c r="J20" s="43"/>
      <c r="K20" s="58"/>
      <c r="L20" s="43"/>
      <c r="M20" s="43"/>
      <c r="N20" s="43"/>
      <c r="O20" s="58"/>
      <c r="P20" s="43"/>
      <c r="Q20" s="45"/>
      <c r="R20" s="43"/>
      <c r="S20" s="58"/>
      <c r="T20" s="44"/>
      <c r="U20" s="44"/>
      <c r="V20" s="88"/>
      <c r="W20" s="88"/>
      <c r="X20" s="88"/>
      <c r="Y20" s="88"/>
      <c r="Z20" s="88"/>
      <c r="AA20" s="88"/>
      <c r="AB20" s="93"/>
      <c r="AC20" s="35"/>
      <c r="AD20" s="35"/>
      <c r="AE20" s="1"/>
      <c r="AF20" s="1"/>
      <c r="AG20" s="1"/>
      <c r="AH20" s="1"/>
      <c r="AI20" s="1"/>
      <c r="AJ20" s="1"/>
      <c r="AK20" s="1"/>
      <c r="AL20" s="1"/>
      <c r="AM20" s="1"/>
      <c r="AN20" s="1"/>
      <c r="AO20" s="1"/>
      <c r="AP20" s="1"/>
      <c r="AQ20" s="1"/>
      <c r="AR20" s="1"/>
      <c r="AS20" s="1"/>
      <c r="AT20" s="1"/>
      <c r="AU20" s="1"/>
      <c r="AV20" s="1"/>
      <c r="AW20" s="1"/>
      <c r="AX20" s="1"/>
      <c r="AY20" s="1"/>
    </row>
    <row r="21" spans="1:51" ht="57.75" customHeight="1">
      <c r="A21" s="1"/>
      <c r="B21" s="6"/>
      <c r="C21" s="40" t="s">
        <v>275</v>
      </c>
      <c r="D21" s="121" t="s">
        <v>158</v>
      </c>
      <c r="E21" s="53" t="s">
        <v>250</v>
      </c>
      <c r="F21" s="163" t="s">
        <v>554</v>
      </c>
      <c r="G21" s="44"/>
      <c r="H21" s="44"/>
      <c r="I21" s="43" t="s">
        <v>346</v>
      </c>
      <c r="J21" s="43"/>
      <c r="K21" s="58" t="s">
        <v>347</v>
      </c>
      <c r="L21" s="43"/>
      <c r="M21" s="43" t="s">
        <v>348</v>
      </c>
      <c r="N21" s="43"/>
      <c r="O21" s="58">
        <v>38718</v>
      </c>
      <c r="P21" s="43"/>
      <c r="Q21" s="45" t="s">
        <v>328</v>
      </c>
      <c r="R21" s="43"/>
      <c r="S21" s="197">
        <v>39814</v>
      </c>
      <c r="T21" s="44"/>
      <c r="U21" s="44"/>
      <c r="V21" s="87">
        <f>+V23+V24+V25+V26+V27</f>
        <v>7921.3</v>
      </c>
      <c r="W21" s="87">
        <f>+W23+W24+W25+W26+W27</f>
        <v>7921.3</v>
      </c>
      <c r="X21" s="88">
        <f>+X23+X24+X25+X26+X27+X22</f>
        <v>8776.7</v>
      </c>
      <c r="Y21" s="88">
        <f>+Y23+Y24+Y25+Y26+Y27+Y22</f>
        <v>8630.1</v>
      </c>
      <c r="Z21" s="88">
        <f>+Z23+Z24+Z25+Z26+Z27+Z22</f>
        <v>9003.7</v>
      </c>
      <c r="AA21" s="88">
        <f>+AA23+AA24+AA25+AA26+AA27+AA22</f>
        <v>9454.7</v>
      </c>
      <c r="AB21" s="93"/>
      <c r="AC21" s="28"/>
      <c r="AD21" s="1"/>
      <c r="AE21" s="1"/>
      <c r="AF21" s="1"/>
      <c r="AG21" s="1"/>
      <c r="AH21" s="1"/>
      <c r="AI21" s="1"/>
      <c r="AJ21" s="1"/>
      <c r="AK21" s="1"/>
      <c r="AL21" s="1"/>
      <c r="AM21" s="1"/>
      <c r="AN21" s="1"/>
      <c r="AO21" s="1"/>
      <c r="AP21" s="1"/>
      <c r="AQ21" s="1"/>
      <c r="AR21" s="1"/>
      <c r="AS21" s="1"/>
      <c r="AT21" s="1"/>
      <c r="AU21" s="1"/>
      <c r="AV21" s="1"/>
      <c r="AW21" s="1"/>
      <c r="AX21" s="1"/>
      <c r="AY21" s="1"/>
    </row>
    <row r="22" spans="1:51" ht="46.5" customHeight="1">
      <c r="A22" s="1"/>
      <c r="B22" s="6"/>
      <c r="C22" s="40"/>
      <c r="D22" s="122" t="s">
        <v>158</v>
      </c>
      <c r="E22" s="53"/>
      <c r="F22" s="163" t="s">
        <v>327</v>
      </c>
      <c r="G22" s="44"/>
      <c r="H22" s="44"/>
      <c r="I22" s="43"/>
      <c r="J22" s="43"/>
      <c r="K22" s="58"/>
      <c r="L22" s="43"/>
      <c r="M22" s="43"/>
      <c r="N22" s="43"/>
      <c r="O22" s="58"/>
      <c r="P22" s="43"/>
      <c r="Q22" s="45"/>
      <c r="R22" s="43"/>
      <c r="S22" s="58"/>
      <c r="T22" s="44"/>
      <c r="U22" s="44"/>
      <c r="V22" s="87"/>
      <c r="W22" s="87"/>
      <c r="X22" s="87">
        <v>75</v>
      </c>
      <c r="Y22" s="87">
        <v>300</v>
      </c>
      <c r="Z22" s="87">
        <v>300</v>
      </c>
      <c r="AA22" s="87">
        <v>300</v>
      </c>
      <c r="AB22" s="93"/>
      <c r="AC22" s="28"/>
      <c r="AD22" s="1"/>
      <c r="AE22" s="1"/>
      <c r="AF22" s="1"/>
      <c r="AG22" s="1"/>
      <c r="AH22" s="1"/>
      <c r="AI22" s="1"/>
      <c r="AJ22" s="1"/>
      <c r="AK22" s="1"/>
      <c r="AL22" s="1"/>
      <c r="AM22" s="1"/>
      <c r="AN22" s="1"/>
      <c r="AO22" s="1"/>
      <c r="AP22" s="1"/>
      <c r="AQ22" s="1"/>
      <c r="AR22" s="1"/>
      <c r="AS22" s="1"/>
      <c r="AT22" s="1"/>
      <c r="AU22" s="1"/>
      <c r="AV22" s="1"/>
      <c r="AW22" s="1"/>
      <c r="AX22" s="1"/>
      <c r="AY22" s="1"/>
    </row>
    <row r="23" spans="1:51" ht="41.25" customHeight="1">
      <c r="A23" s="1"/>
      <c r="B23" s="6"/>
      <c r="C23" s="40"/>
      <c r="D23" s="122" t="s">
        <v>158</v>
      </c>
      <c r="E23" s="53"/>
      <c r="F23" s="54" t="s">
        <v>127</v>
      </c>
      <c r="G23" s="44"/>
      <c r="H23" s="44"/>
      <c r="I23" s="43"/>
      <c r="J23" s="43"/>
      <c r="K23" s="58"/>
      <c r="L23" s="43"/>
      <c r="M23" s="43"/>
      <c r="N23" s="43"/>
      <c r="O23" s="58"/>
      <c r="P23" s="43"/>
      <c r="Q23" s="45"/>
      <c r="R23" s="43"/>
      <c r="S23" s="58"/>
      <c r="T23" s="44"/>
      <c r="U23" s="44"/>
      <c r="V23" s="88">
        <v>5894.3</v>
      </c>
      <c r="W23" s="88">
        <v>5894.3</v>
      </c>
      <c r="X23" s="88">
        <v>6608.4</v>
      </c>
      <c r="Y23" s="88">
        <v>6000</v>
      </c>
      <c r="Z23" s="88">
        <v>6213.8</v>
      </c>
      <c r="AA23" s="88">
        <v>6600</v>
      </c>
      <c r="AB23" s="93"/>
      <c r="AC23" s="35"/>
      <c r="AD23" s="1"/>
      <c r="AE23" s="1"/>
      <c r="AF23" s="1"/>
      <c r="AG23" s="1"/>
      <c r="AH23" s="1"/>
      <c r="AI23" s="1"/>
      <c r="AJ23" s="1"/>
      <c r="AK23" s="1"/>
      <c r="AL23" s="1"/>
      <c r="AM23" s="1"/>
      <c r="AN23" s="1"/>
      <c r="AO23" s="1"/>
      <c r="AP23" s="1"/>
      <c r="AQ23" s="1"/>
      <c r="AR23" s="1"/>
      <c r="AS23" s="1"/>
      <c r="AT23" s="1"/>
      <c r="AU23" s="1"/>
      <c r="AV23" s="1"/>
      <c r="AW23" s="1"/>
      <c r="AX23" s="1"/>
      <c r="AY23" s="1"/>
    </row>
    <row r="24" spans="1:51" ht="44.25" customHeight="1">
      <c r="A24" s="1"/>
      <c r="B24" s="6"/>
      <c r="C24" s="40"/>
      <c r="D24" s="122" t="s">
        <v>158</v>
      </c>
      <c r="E24" s="53"/>
      <c r="F24" s="54" t="s">
        <v>326</v>
      </c>
      <c r="G24" s="44"/>
      <c r="H24" s="44"/>
      <c r="I24" s="43"/>
      <c r="J24" s="43"/>
      <c r="K24" s="58"/>
      <c r="L24" s="43"/>
      <c r="M24" s="43"/>
      <c r="N24" s="43"/>
      <c r="O24" s="58"/>
      <c r="P24" s="43"/>
      <c r="Q24" s="45"/>
      <c r="R24" s="43"/>
      <c r="S24" s="58"/>
      <c r="T24" s="44"/>
      <c r="U24" s="44"/>
      <c r="V24" s="88">
        <v>648.2</v>
      </c>
      <c r="W24" s="88">
        <v>648.2</v>
      </c>
      <c r="X24" s="88">
        <v>837.1</v>
      </c>
      <c r="Y24" s="88">
        <v>816.7</v>
      </c>
      <c r="Z24" s="88">
        <v>849.9</v>
      </c>
      <c r="AA24" s="88">
        <v>854.7</v>
      </c>
      <c r="AB24" s="93"/>
      <c r="AC24" s="28"/>
      <c r="AD24" s="1"/>
      <c r="AE24" s="1"/>
      <c r="AF24" s="1"/>
      <c r="AG24" s="1"/>
      <c r="AH24" s="1"/>
      <c r="AI24" s="1"/>
      <c r="AJ24" s="1"/>
      <c r="AK24" s="1"/>
      <c r="AL24" s="1"/>
      <c r="AM24" s="1"/>
      <c r="AN24" s="1"/>
      <c r="AO24" s="1"/>
      <c r="AP24" s="1"/>
      <c r="AQ24" s="1"/>
      <c r="AR24" s="1"/>
      <c r="AS24" s="1"/>
      <c r="AT24" s="1"/>
      <c r="AU24" s="1"/>
      <c r="AV24" s="1"/>
      <c r="AW24" s="1"/>
      <c r="AX24" s="1"/>
      <c r="AY24" s="1"/>
    </row>
    <row r="25" spans="1:51" ht="72" customHeight="1" hidden="1">
      <c r="A25" s="1"/>
      <c r="B25" s="6"/>
      <c r="C25" s="40"/>
      <c r="D25" s="122" t="s">
        <v>158</v>
      </c>
      <c r="E25" s="53"/>
      <c r="F25" s="54" t="s">
        <v>128</v>
      </c>
      <c r="G25" s="44"/>
      <c r="H25" s="44"/>
      <c r="I25" s="43"/>
      <c r="J25" s="43"/>
      <c r="K25" s="58"/>
      <c r="L25" s="43"/>
      <c r="M25" s="43"/>
      <c r="N25" s="43"/>
      <c r="O25" s="58"/>
      <c r="P25" s="43"/>
      <c r="Q25" s="45"/>
      <c r="R25" s="43"/>
      <c r="S25" s="58"/>
      <c r="T25" s="44"/>
      <c r="U25" s="44"/>
      <c r="V25" s="88"/>
      <c r="W25" s="88"/>
      <c r="X25" s="88"/>
      <c r="Y25" s="88"/>
      <c r="Z25" s="88"/>
      <c r="AA25" s="88"/>
      <c r="AB25" s="93"/>
      <c r="AC25" s="28"/>
      <c r="AD25" s="1"/>
      <c r="AE25" s="1"/>
      <c r="AF25" s="1"/>
      <c r="AG25" s="1"/>
      <c r="AH25" s="1"/>
      <c r="AI25" s="1"/>
      <c r="AJ25" s="1"/>
      <c r="AK25" s="1"/>
      <c r="AL25" s="1"/>
      <c r="AM25" s="1"/>
      <c r="AN25" s="1"/>
      <c r="AO25" s="1"/>
      <c r="AP25" s="1"/>
      <c r="AQ25" s="1"/>
      <c r="AR25" s="1"/>
      <c r="AS25" s="1"/>
      <c r="AT25" s="1"/>
      <c r="AU25" s="1"/>
      <c r="AV25" s="1"/>
      <c r="AW25" s="1"/>
      <c r="AX25" s="1"/>
      <c r="AY25" s="1"/>
    </row>
    <row r="26" spans="1:51" ht="72" customHeight="1" hidden="1">
      <c r="A26" s="1"/>
      <c r="B26" s="6"/>
      <c r="C26" s="40"/>
      <c r="D26" s="122" t="s">
        <v>158</v>
      </c>
      <c r="E26" s="53"/>
      <c r="F26" s="54" t="s">
        <v>130</v>
      </c>
      <c r="G26" s="44"/>
      <c r="H26" s="44"/>
      <c r="I26" s="43"/>
      <c r="J26" s="43"/>
      <c r="K26" s="58"/>
      <c r="L26" s="43"/>
      <c r="M26" s="43"/>
      <c r="N26" s="43"/>
      <c r="O26" s="58"/>
      <c r="P26" s="43"/>
      <c r="Q26" s="45"/>
      <c r="R26" s="43"/>
      <c r="S26" s="58"/>
      <c r="T26" s="44"/>
      <c r="U26" s="44"/>
      <c r="V26" s="88"/>
      <c r="W26" s="88"/>
      <c r="X26" s="88"/>
      <c r="Y26" s="88"/>
      <c r="Z26" s="88"/>
      <c r="AA26" s="88"/>
      <c r="AB26" s="93"/>
      <c r="AC26" s="28"/>
      <c r="AD26" s="1"/>
      <c r="AE26" s="1"/>
      <c r="AF26" s="1"/>
      <c r="AG26" s="1"/>
      <c r="AH26" s="1"/>
      <c r="AI26" s="1"/>
      <c r="AJ26" s="1"/>
      <c r="AK26" s="1"/>
      <c r="AL26" s="1"/>
      <c r="AM26" s="1"/>
      <c r="AN26" s="1"/>
      <c r="AO26" s="1"/>
      <c r="AP26" s="1"/>
      <c r="AQ26" s="1"/>
      <c r="AR26" s="1"/>
      <c r="AS26" s="1"/>
      <c r="AT26" s="1"/>
      <c r="AU26" s="1"/>
      <c r="AV26" s="1"/>
      <c r="AW26" s="1"/>
      <c r="AX26" s="1"/>
      <c r="AY26" s="1"/>
    </row>
    <row r="27" spans="1:51" ht="44.25" customHeight="1">
      <c r="A27" s="1"/>
      <c r="B27" s="6"/>
      <c r="C27" s="40"/>
      <c r="D27" s="122" t="s">
        <v>158</v>
      </c>
      <c r="E27" s="53"/>
      <c r="F27" s="54" t="s">
        <v>131</v>
      </c>
      <c r="G27" s="44"/>
      <c r="H27" s="44"/>
      <c r="I27" s="43"/>
      <c r="J27" s="43"/>
      <c r="K27" s="58"/>
      <c r="L27" s="43"/>
      <c r="M27" s="43"/>
      <c r="N27" s="43"/>
      <c r="O27" s="58"/>
      <c r="P27" s="43"/>
      <c r="Q27" s="45"/>
      <c r="R27" s="43"/>
      <c r="S27" s="58"/>
      <c r="T27" s="44"/>
      <c r="U27" s="44"/>
      <c r="V27" s="88">
        <v>1378.8</v>
      </c>
      <c r="W27" s="88">
        <v>1378.8</v>
      </c>
      <c r="X27" s="88">
        <v>1256.2</v>
      </c>
      <c r="Y27" s="88">
        <v>1513.4</v>
      </c>
      <c r="Z27" s="88">
        <v>1640</v>
      </c>
      <c r="AA27" s="88">
        <v>1700</v>
      </c>
      <c r="AB27" s="93"/>
      <c r="AC27" s="28"/>
      <c r="AD27" s="1"/>
      <c r="AE27" s="1"/>
      <c r="AF27" s="1"/>
      <c r="AG27" s="1"/>
      <c r="AH27" s="1"/>
      <c r="AI27" s="1"/>
      <c r="AJ27" s="1"/>
      <c r="AK27" s="1"/>
      <c r="AL27" s="1"/>
      <c r="AM27" s="1"/>
      <c r="AN27" s="1"/>
      <c r="AO27" s="1"/>
      <c r="AP27" s="1"/>
      <c r="AQ27" s="1"/>
      <c r="AR27" s="1"/>
      <c r="AS27" s="1"/>
      <c r="AT27" s="1"/>
      <c r="AU27" s="1"/>
      <c r="AV27" s="1"/>
      <c r="AW27" s="1"/>
      <c r="AX27" s="1"/>
      <c r="AY27" s="1"/>
    </row>
    <row r="28" spans="1:51" ht="72" customHeight="1">
      <c r="A28" s="1"/>
      <c r="B28" s="7"/>
      <c r="C28" s="40" t="s">
        <v>276</v>
      </c>
      <c r="D28" s="121" t="s">
        <v>321</v>
      </c>
      <c r="E28" s="53" t="s">
        <v>364</v>
      </c>
      <c r="F28" s="43"/>
      <c r="G28" s="44"/>
      <c r="H28" s="44"/>
      <c r="I28" s="43"/>
      <c r="J28" s="43"/>
      <c r="K28" s="43"/>
      <c r="L28" s="43"/>
      <c r="M28" s="43"/>
      <c r="N28" s="43"/>
      <c r="O28" s="58"/>
      <c r="P28" s="43"/>
      <c r="Q28" s="45"/>
      <c r="R28" s="43"/>
      <c r="S28" s="43"/>
      <c r="T28" s="44"/>
      <c r="U28" s="44"/>
      <c r="V28" s="88"/>
      <c r="W28" s="88"/>
      <c r="X28" s="88"/>
      <c r="Y28" s="88"/>
      <c r="Z28" s="88"/>
      <c r="AA28" s="88"/>
      <c r="AB28" s="93"/>
      <c r="AC28" s="28"/>
      <c r="AD28" s="1"/>
      <c r="AE28" s="1"/>
      <c r="AF28" s="1"/>
      <c r="AG28" s="1"/>
      <c r="AH28" s="1"/>
      <c r="AI28" s="1"/>
      <c r="AJ28" s="1"/>
      <c r="AK28" s="1"/>
      <c r="AL28" s="1"/>
      <c r="AM28" s="1"/>
      <c r="AN28" s="1"/>
      <c r="AO28" s="1"/>
      <c r="AP28" s="1"/>
      <c r="AQ28" s="1"/>
      <c r="AR28" s="1"/>
      <c r="AS28" s="1"/>
      <c r="AT28" s="1"/>
      <c r="AU28" s="1"/>
      <c r="AV28" s="1"/>
      <c r="AW28" s="1"/>
      <c r="AX28" s="1"/>
      <c r="AY28" s="1"/>
    </row>
    <row r="29" spans="1:51" ht="72" customHeight="1">
      <c r="A29" s="1"/>
      <c r="B29" s="6"/>
      <c r="C29" s="40" t="s">
        <v>277</v>
      </c>
      <c r="D29" s="121" t="s">
        <v>271</v>
      </c>
      <c r="E29" s="53" t="s">
        <v>224</v>
      </c>
      <c r="F29" s="43" t="s">
        <v>108</v>
      </c>
      <c r="G29" s="44"/>
      <c r="H29" s="44"/>
      <c r="I29" s="55" t="s">
        <v>80</v>
      </c>
      <c r="J29" s="56" t="s">
        <v>81</v>
      </c>
      <c r="K29" s="56" t="s">
        <v>82</v>
      </c>
      <c r="L29" s="43"/>
      <c r="M29" s="43" t="s">
        <v>348</v>
      </c>
      <c r="N29" s="43"/>
      <c r="O29" s="58">
        <v>38718</v>
      </c>
      <c r="P29" s="43"/>
      <c r="Q29" s="45"/>
      <c r="R29" s="43"/>
      <c r="S29" s="43"/>
      <c r="T29" s="44"/>
      <c r="U29" s="44"/>
      <c r="V29" s="88">
        <v>30</v>
      </c>
      <c r="W29" s="88">
        <v>30</v>
      </c>
      <c r="X29" s="88">
        <v>40</v>
      </c>
      <c r="Y29" s="88"/>
      <c r="Z29" s="88"/>
      <c r="AA29" s="88"/>
      <c r="AB29" s="93"/>
      <c r="AC29" s="28"/>
      <c r="AD29" s="1"/>
      <c r="AE29" s="1"/>
      <c r="AF29" s="1"/>
      <c r="AG29" s="1"/>
      <c r="AH29" s="1"/>
      <c r="AI29" s="1"/>
      <c r="AJ29" s="1"/>
      <c r="AK29" s="1"/>
      <c r="AL29" s="1"/>
      <c r="AM29" s="1"/>
      <c r="AN29" s="1"/>
      <c r="AO29" s="1"/>
      <c r="AP29" s="1"/>
      <c r="AQ29" s="1"/>
      <c r="AR29" s="1"/>
      <c r="AS29" s="1"/>
      <c r="AT29" s="1"/>
      <c r="AU29" s="1"/>
      <c r="AV29" s="1"/>
      <c r="AW29" s="1"/>
      <c r="AX29" s="1"/>
      <c r="AY29" s="1"/>
    </row>
    <row r="30" spans="1:51" ht="72" customHeight="1">
      <c r="A30" s="1"/>
      <c r="B30" s="6"/>
      <c r="C30" s="40" t="s">
        <v>278</v>
      </c>
      <c r="D30" s="121" t="s">
        <v>107</v>
      </c>
      <c r="E30" s="53" t="s">
        <v>207</v>
      </c>
      <c r="F30" s="43"/>
      <c r="G30" s="44"/>
      <c r="H30" s="44"/>
      <c r="I30" s="43"/>
      <c r="J30" s="43"/>
      <c r="K30" s="43"/>
      <c r="L30" s="43"/>
      <c r="M30" s="43"/>
      <c r="N30" s="43"/>
      <c r="O30" s="58"/>
      <c r="P30" s="43"/>
      <c r="Q30" s="45"/>
      <c r="R30" s="43"/>
      <c r="S30" s="43"/>
      <c r="T30" s="44"/>
      <c r="U30" s="44"/>
      <c r="V30" s="88"/>
      <c r="W30" s="88"/>
      <c r="X30" s="88"/>
      <c r="Y30" s="88"/>
      <c r="Z30" s="88"/>
      <c r="AA30" s="88"/>
      <c r="AB30" s="93"/>
      <c r="AC30" s="28"/>
      <c r="AD30" s="1"/>
      <c r="AE30" s="1"/>
      <c r="AF30" s="1"/>
      <c r="AG30" s="1"/>
      <c r="AH30" s="1"/>
      <c r="AI30" s="1"/>
      <c r="AJ30" s="1"/>
      <c r="AK30" s="1"/>
      <c r="AL30" s="1"/>
      <c r="AM30" s="1"/>
      <c r="AN30" s="1"/>
      <c r="AO30" s="1"/>
      <c r="AP30" s="1"/>
      <c r="AQ30" s="1"/>
      <c r="AR30" s="1"/>
      <c r="AS30" s="1"/>
      <c r="AT30" s="1"/>
      <c r="AU30" s="1"/>
      <c r="AV30" s="1"/>
      <c r="AW30" s="1"/>
      <c r="AX30" s="1"/>
      <c r="AY30" s="1"/>
    </row>
    <row r="31" spans="1:51" ht="72" customHeight="1">
      <c r="A31" s="1"/>
      <c r="B31" s="7"/>
      <c r="C31" s="40" t="s">
        <v>279</v>
      </c>
      <c r="D31" s="121" t="s">
        <v>270</v>
      </c>
      <c r="E31" s="53" t="s">
        <v>266</v>
      </c>
      <c r="F31" s="43"/>
      <c r="G31" s="44"/>
      <c r="H31" s="44"/>
      <c r="I31" s="43"/>
      <c r="J31" s="43"/>
      <c r="K31" s="43"/>
      <c r="L31" s="43"/>
      <c r="M31" s="43"/>
      <c r="N31" s="43"/>
      <c r="O31" s="58"/>
      <c r="P31" s="43"/>
      <c r="Q31" s="45"/>
      <c r="R31" s="43"/>
      <c r="S31" s="43"/>
      <c r="T31" s="44"/>
      <c r="U31" s="44"/>
      <c r="V31" s="88"/>
      <c r="W31" s="88"/>
      <c r="X31" s="88"/>
      <c r="Y31" s="88"/>
      <c r="Z31" s="88"/>
      <c r="AA31" s="88"/>
      <c r="AB31" s="93"/>
      <c r="AC31" s="28"/>
      <c r="AD31" s="1"/>
      <c r="AE31" s="1"/>
      <c r="AF31" s="1"/>
      <c r="AG31" s="1"/>
      <c r="AH31" s="1"/>
      <c r="AI31" s="1"/>
      <c r="AJ31" s="1"/>
      <c r="AK31" s="1"/>
      <c r="AL31" s="1"/>
      <c r="AM31" s="1"/>
      <c r="AN31" s="1"/>
      <c r="AO31" s="1"/>
      <c r="AP31" s="1"/>
      <c r="AQ31" s="1"/>
      <c r="AR31" s="1"/>
      <c r="AS31" s="1"/>
      <c r="AT31" s="1"/>
      <c r="AU31" s="1"/>
      <c r="AV31" s="1"/>
      <c r="AW31" s="1"/>
      <c r="AX31" s="1"/>
      <c r="AY31" s="1"/>
    </row>
    <row r="32" spans="1:51" ht="72" customHeight="1">
      <c r="A32" s="1"/>
      <c r="B32" s="7"/>
      <c r="C32" s="40" t="s">
        <v>280</v>
      </c>
      <c r="D32" s="121" t="s">
        <v>320</v>
      </c>
      <c r="E32" s="53" t="s">
        <v>318</v>
      </c>
      <c r="F32" s="43"/>
      <c r="G32" s="44"/>
      <c r="H32" s="44"/>
      <c r="I32" s="43"/>
      <c r="J32" s="43"/>
      <c r="K32" s="43"/>
      <c r="L32" s="43"/>
      <c r="M32" s="43"/>
      <c r="N32" s="43"/>
      <c r="O32" s="58"/>
      <c r="P32" s="43"/>
      <c r="Q32" s="45"/>
      <c r="R32" s="43"/>
      <c r="S32" s="43"/>
      <c r="T32" s="44"/>
      <c r="U32" s="44"/>
      <c r="V32" s="88"/>
      <c r="W32" s="88"/>
      <c r="X32" s="88"/>
      <c r="Y32" s="88"/>
      <c r="Z32" s="88"/>
      <c r="AA32" s="88"/>
      <c r="AB32" s="93"/>
      <c r="AC32" s="28"/>
      <c r="AD32" s="1"/>
      <c r="AE32" s="1"/>
      <c r="AF32" s="1"/>
      <c r="AG32" s="1"/>
      <c r="AH32" s="1"/>
      <c r="AI32" s="1"/>
      <c r="AJ32" s="1"/>
      <c r="AK32" s="1"/>
      <c r="AL32" s="1"/>
      <c r="AM32" s="1"/>
      <c r="AN32" s="1"/>
      <c r="AO32" s="1"/>
      <c r="AP32" s="1"/>
      <c r="AQ32" s="1"/>
      <c r="AR32" s="1"/>
      <c r="AS32" s="1"/>
      <c r="AT32" s="1"/>
      <c r="AU32" s="1"/>
      <c r="AV32" s="1"/>
      <c r="AW32" s="1"/>
      <c r="AX32" s="1"/>
      <c r="AY32" s="1"/>
    </row>
    <row r="33" spans="1:51" ht="72" customHeight="1">
      <c r="A33" s="1"/>
      <c r="B33" s="7"/>
      <c r="C33" s="40" t="s">
        <v>281</v>
      </c>
      <c r="D33" s="121" t="s">
        <v>403</v>
      </c>
      <c r="E33" s="53" t="s">
        <v>319</v>
      </c>
      <c r="F33" s="43"/>
      <c r="G33" s="44"/>
      <c r="H33" s="44"/>
      <c r="I33" s="43"/>
      <c r="J33" s="43"/>
      <c r="K33" s="43"/>
      <c r="L33" s="43"/>
      <c r="M33" s="43"/>
      <c r="N33" s="43"/>
      <c r="O33" s="58"/>
      <c r="P33" s="43"/>
      <c r="Q33" s="45"/>
      <c r="R33" s="43"/>
      <c r="S33" s="43"/>
      <c r="T33" s="44"/>
      <c r="U33" s="44"/>
      <c r="V33" s="88"/>
      <c r="W33" s="88"/>
      <c r="X33" s="88"/>
      <c r="Y33" s="88"/>
      <c r="Z33" s="88"/>
      <c r="AA33" s="88"/>
      <c r="AB33" s="93"/>
      <c r="AC33" s="28"/>
      <c r="AD33" s="1"/>
      <c r="AE33" s="1"/>
      <c r="AF33" s="1"/>
      <c r="AG33" s="1"/>
      <c r="AH33" s="1"/>
      <c r="AI33" s="1"/>
      <c r="AJ33" s="1"/>
      <c r="AK33" s="1"/>
      <c r="AL33" s="1"/>
      <c r="AM33" s="1"/>
      <c r="AN33" s="1"/>
      <c r="AO33" s="1"/>
      <c r="AP33" s="1"/>
      <c r="AQ33" s="1"/>
      <c r="AR33" s="1"/>
      <c r="AS33" s="1"/>
      <c r="AT33" s="1"/>
      <c r="AU33" s="1"/>
      <c r="AV33" s="1"/>
      <c r="AW33" s="1"/>
      <c r="AX33" s="1"/>
      <c r="AY33" s="1"/>
    </row>
    <row r="34" spans="1:51" ht="72" customHeight="1">
      <c r="A34" s="1"/>
      <c r="B34" s="7"/>
      <c r="C34" s="40" t="s">
        <v>282</v>
      </c>
      <c r="D34" s="121" t="s">
        <v>402</v>
      </c>
      <c r="E34" s="53" t="s">
        <v>213</v>
      </c>
      <c r="F34" s="43"/>
      <c r="G34" s="44"/>
      <c r="H34" s="44"/>
      <c r="I34" s="43"/>
      <c r="J34" s="43"/>
      <c r="K34" s="43"/>
      <c r="L34" s="43"/>
      <c r="M34" s="43"/>
      <c r="N34" s="43"/>
      <c r="O34" s="58"/>
      <c r="P34" s="43"/>
      <c r="Q34" s="45"/>
      <c r="R34" s="43"/>
      <c r="S34" s="43"/>
      <c r="T34" s="44"/>
      <c r="U34" s="44"/>
      <c r="V34" s="88"/>
      <c r="W34" s="88"/>
      <c r="X34" s="88"/>
      <c r="Y34" s="88"/>
      <c r="Z34" s="88"/>
      <c r="AA34" s="88"/>
      <c r="AB34" s="93"/>
      <c r="AC34" s="28"/>
      <c r="AD34" s="1"/>
      <c r="AE34" s="1"/>
      <c r="AF34" s="1"/>
      <c r="AG34" s="1"/>
      <c r="AH34" s="1"/>
      <c r="AI34" s="1"/>
      <c r="AJ34" s="1"/>
      <c r="AK34" s="1"/>
      <c r="AL34" s="1"/>
      <c r="AM34" s="1"/>
      <c r="AN34" s="1"/>
      <c r="AO34" s="1"/>
      <c r="AP34" s="1"/>
      <c r="AQ34" s="1"/>
      <c r="AR34" s="1"/>
      <c r="AS34" s="1"/>
      <c r="AT34" s="1"/>
      <c r="AU34" s="1"/>
      <c r="AV34" s="1"/>
      <c r="AW34" s="1"/>
      <c r="AX34" s="1"/>
      <c r="AY34" s="1"/>
    </row>
    <row r="35" spans="1:51" ht="99" customHeight="1">
      <c r="A35" s="1"/>
      <c r="B35" s="6"/>
      <c r="C35" s="40" t="s">
        <v>283</v>
      </c>
      <c r="D35" s="121" t="s">
        <v>401</v>
      </c>
      <c r="E35" s="53" t="s">
        <v>267</v>
      </c>
      <c r="F35" s="43" t="s">
        <v>132</v>
      </c>
      <c r="G35" s="44"/>
      <c r="H35" s="44"/>
      <c r="I35" s="43" t="s">
        <v>346</v>
      </c>
      <c r="J35" s="43"/>
      <c r="K35" s="58">
        <v>38718</v>
      </c>
      <c r="L35" s="43"/>
      <c r="M35" s="43" t="s">
        <v>348</v>
      </c>
      <c r="N35" s="43"/>
      <c r="O35" s="58">
        <v>38718</v>
      </c>
      <c r="P35" s="43"/>
      <c r="Q35" s="202" t="s">
        <v>617</v>
      </c>
      <c r="R35" s="43"/>
      <c r="S35" s="143" t="s">
        <v>618</v>
      </c>
      <c r="T35" s="44"/>
      <c r="U35" s="44"/>
      <c r="V35" s="88">
        <v>478.1</v>
      </c>
      <c r="W35" s="88">
        <v>478.1</v>
      </c>
      <c r="X35" s="88">
        <v>720.5</v>
      </c>
      <c r="Y35" s="88">
        <v>885</v>
      </c>
      <c r="Z35" s="88">
        <v>950</v>
      </c>
      <c r="AA35" s="88">
        <v>950</v>
      </c>
      <c r="AB35" s="93"/>
      <c r="AC35" s="28"/>
      <c r="AD35" s="1"/>
      <c r="AE35" s="1"/>
      <c r="AF35" s="1"/>
      <c r="AG35" s="1"/>
      <c r="AH35" s="1"/>
      <c r="AI35" s="1"/>
      <c r="AJ35" s="1"/>
      <c r="AK35" s="1"/>
      <c r="AL35" s="1"/>
      <c r="AM35" s="1"/>
      <c r="AN35" s="1"/>
      <c r="AO35" s="1"/>
      <c r="AP35" s="1"/>
      <c r="AQ35" s="1"/>
      <c r="AR35" s="1"/>
      <c r="AS35" s="1"/>
      <c r="AT35" s="1"/>
      <c r="AU35" s="1"/>
      <c r="AV35" s="1"/>
      <c r="AW35" s="1"/>
      <c r="AX35" s="1"/>
      <c r="AY35" s="1"/>
    </row>
    <row r="36" spans="1:51" ht="72" customHeight="1">
      <c r="A36" s="1"/>
      <c r="B36" s="6"/>
      <c r="C36" s="40"/>
      <c r="D36" s="122" t="s">
        <v>401</v>
      </c>
      <c r="E36" s="53"/>
      <c r="F36" s="43" t="s">
        <v>132</v>
      </c>
      <c r="G36" s="44"/>
      <c r="H36" s="44"/>
      <c r="I36" s="43"/>
      <c r="J36" s="43"/>
      <c r="K36" s="58"/>
      <c r="L36" s="43"/>
      <c r="M36" s="43"/>
      <c r="N36" s="43"/>
      <c r="O36" s="58"/>
      <c r="P36" s="43"/>
      <c r="Q36" s="43"/>
      <c r="R36" s="43"/>
      <c r="S36" s="43"/>
      <c r="T36" s="44"/>
      <c r="U36" s="44"/>
      <c r="V36" s="88">
        <v>478.1</v>
      </c>
      <c r="W36" s="88">
        <v>478.1</v>
      </c>
      <c r="X36" s="88">
        <f>X35</f>
        <v>720.5</v>
      </c>
      <c r="Y36" s="88">
        <f>Y35</f>
        <v>885</v>
      </c>
      <c r="Z36" s="88">
        <f>Z35</f>
        <v>950</v>
      </c>
      <c r="AA36" s="88">
        <f>AA35</f>
        <v>950</v>
      </c>
      <c r="AB36" s="93"/>
      <c r="AC36" s="28"/>
      <c r="AD36" s="1"/>
      <c r="AE36" s="1"/>
      <c r="AF36" s="1"/>
      <c r="AG36" s="1"/>
      <c r="AH36" s="1"/>
      <c r="AI36" s="1"/>
      <c r="AJ36" s="1"/>
      <c r="AK36" s="1"/>
      <c r="AL36" s="1"/>
      <c r="AM36" s="1"/>
      <c r="AN36" s="1"/>
      <c r="AO36" s="1"/>
      <c r="AP36" s="1"/>
      <c r="AQ36" s="1"/>
      <c r="AR36" s="1"/>
      <c r="AS36" s="1"/>
      <c r="AT36" s="1"/>
      <c r="AU36" s="1"/>
      <c r="AV36" s="1"/>
      <c r="AW36" s="1"/>
      <c r="AX36" s="1"/>
      <c r="AY36" s="1"/>
    </row>
    <row r="37" spans="1:51" ht="72" customHeight="1">
      <c r="A37" s="1"/>
      <c r="B37" s="7"/>
      <c r="C37" s="40" t="s">
        <v>284</v>
      </c>
      <c r="D37" s="121" t="s">
        <v>400</v>
      </c>
      <c r="E37" s="53" t="s">
        <v>215</v>
      </c>
      <c r="F37" s="143" t="s">
        <v>507</v>
      </c>
      <c r="G37" s="44"/>
      <c r="H37" s="44"/>
      <c r="I37" s="43" t="s">
        <v>350</v>
      </c>
      <c r="J37" s="43"/>
      <c r="K37" s="58">
        <v>38718</v>
      </c>
      <c r="L37" s="43"/>
      <c r="M37" s="43" t="s">
        <v>348</v>
      </c>
      <c r="N37" s="43"/>
      <c r="O37" s="58">
        <v>38718</v>
      </c>
      <c r="P37" s="43"/>
      <c r="Q37" s="43" t="s">
        <v>351</v>
      </c>
      <c r="R37" s="43"/>
      <c r="S37" s="58" t="s">
        <v>349</v>
      </c>
      <c r="T37" s="44"/>
      <c r="U37" s="44"/>
      <c r="V37" s="87">
        <f aca="true" t="shared" si="1" ref="V37:AA37">+V38+V39+V40</f>
        <v>30311.699999999997</v>
      </c>
      <c r="W37" s="87">
        <f t="shared" si="1"/>
        <v>30311.699999999997</v>
      </c>
      <c r="X37" s="87">
        <f t="shared" si="1"/>
        <v>9276.2</v>
      </c>
      <c r="Y37" s="87">
        <f t="shared" si="1"/>
        <v>5000</v>
      </c>
      <c r="Z37" s="87">
        <f t="shared" si="1"/>
        <v>5000</v>
      </c>
      <c r="AA37" s="87">
        <f t="shared" si="1"/>
        <v>5000</v>
      </c>
      <c r="AB37" s="93"/>
      <c r="AC37" s="28"/>
      <c r="AD37" s="1"/>
      <c r="AE37" s="1"/>
      <c r="AF37" s="1"/>
      <c r="AG37" s="1"/>
      <c r="AH37" s="1"/>
      <c r="AI37" s="1"/>
      <c r="AJ37" s="1"/>
      <c r="AK37" s="1"/>
      <c r="AL37" s="1"/>
      <c r="AM37" s="1"/>
      <c r="AN37" s="1"/>
      <c r="AO37" s="1"/>
      <c r="AP37" s="1"/>
      <c r="AQ37" s="1"/>
      <c r="AR37" s="1"/>
      <c r="AS37" s="1"/>
      <c r="AT37" s="1"/>
      <c r="AU37" s="1"/>
      <c r="AV37" s="1"/>
      <c r="AW37" s="1"/>
      <c r="AX37" s="1"/>
      <c r="AY37" s="1"/>
    </row>
    <row r="38" spans="1:51" ht="72" customHeight="1" hidden="1">
      <c r="A38" s="1"/>
      <c r="B38" s="7"/>
      <c r="C38" s="40"/>
      <c r="D38" s="122" t="s">
        <v>400</v>
      </c>
      <c r="E38" s="53"/>
      <c r="F38" s="43" t="s">
        <v>133</v>
      </c>
      <c r="G38" s="44"/>
      <c r="H38" s="44"/>
      <c r="I38" s="43"/>
      <c r="J38" s="43"/>
      <c r="K38" s="58"/>
      <c r="L38" s="43"/>
      <c r="M38" s="43"/>
      <c r="N38" s="43"/>
      <c r="O38" s="58"/>
      <c r="P38" s="43"/>
      <c r="Q38" s="43"/>
      <c r="R38" s="43"/>
      <c r="S38" s="58"/>
      <c r="T38" s="44"/>
      <c r="U38" s="44"/>
      <c r="V38" s="88"/>
      <c r="W38" s="88"/>
      <c r="X38" s="88"/>
      <c r="Y38" s="88"/>
      <c r="Z38" s="88"/>
      <c r="AA38" s="88"/>
      <c r="AB38" s="93"/>
      <c r="AC38" s="28"/>
      <c r="AD38" s="1"/>
      <c r="AE38" s="1"/>
      <c r="AF38" s="1"/>
      <c r="AG38" s="1"/>
      <c r="AH38" s="1"/>
      <c r="AI38" s="1"/>
      <c r="AJ38" s="1"/>
      <c r="AK38" s="1"/>
      <c r="AL38" s="1"/>
      <c r="AM38" s="1"/>
      <c r="AN38" s="1"/>
      <c r="AO38" s="1"/>
      <c r="AP38" s="1"/>
      <c r="AQ38" s="1"/>
      <c r="AR38" s="1"/>
      <c r="AS38" s="1"/>
      <c r="AT38" s="1"/>
      <c r="AU38" s="1"/>
      <c r="AV38" s="1"/>
      <c r="AW38" s="1"/>
      <c r="AX38" s="1"/>
      <c r="AY38" s="1"/>
    </row>
    <row r="39" spans="1:51" ht="72" customHeight="1">
      <c r="A39" s="1"/>
      <c r="B39" s="7"/>
      <c r="C39" s="40"/>
      <c r="D39" s="122" t="s">
        <v>400</v>
      </c>
      <c r="E39" s="53"/>
      <c r="F39" s="43" t="s">
        <v>327</v>
      </c>
      <c r="G39" s="44"/>
      <c r="H39" s="44"/>
      <c r="I39" s="43"/>
      <c r="J39" s="43"/>
      <c r="K39" s="58"/>
      <c r="L39" s="43"/>
      <c r="M39" s="43"/>
      <c r="N39" s="43"/>
      <c r="O39" s="58"/>
      <c r="P39" s="43"/>
      <c r="Q39" s="43"/>
      <c r="R39" s="43"/>
      <c r="S39" s="58"/>
      <c r="T39" s="44"/>
      <c r="U39" s="44"/>
      <c r="V39" s="88">
        <v>18727.1</v>
      </c>
      <c r="W39" s="88">
        <v>18727.1</v>
      </c>
      <c r="X39" s="88">
        <v>0</v>
      </c>
      <c r="Y39" s="88">
        <v>0</v>
      </c>
      <c r="Z39" s="88">
        <v>0</v>
      </c>
      <c r="AA39" s="88">
        <v>0</v>
      </c>
      <c r="AB39" s="93"/>
      <c r="AC39" s="28"/>
      <c r="AD39" s="1"/>
      <c r="AE39" s="1"/>
      <c r="AF39" s="1"/>
      <c r="AG39" s="1"/>
      <c r="AH39" s="1"/>
      <c r="AI39" s="1"/>
      <c r="AJ39" s="1"/>
      <c r="AK39" s="1"/>
      <c r="AL39" s="1"/>
      <c r="AM39" s="1"/>
      <c r="AN39" s="1"/>
      <c r="AO39" s="1"/>
      <c r="AP39" s="1"/>
      <c r="AQ39" s="1"/>
      <c r="AR39" s="1"/>
      <c r="AS39" s="1"/>
      <c r="AT39" s="1"/>
      <c r="AU39" s="1"/>
      <c r="AV39" s="1"/>
      <c r="AW39" s="1"/>
      <c r="AX39" s="1"/>
      <c r="AY39" s="1"/>
    </row>
    <row r="40" spans="1:51" ht="72" customHeight="1">
      <c r="A40" s="1"/>
      <c r="B40" s="7"/>
      <c r="C40" s="40"/>
      <c r="D40" s="122" t="s">
        <v>400</v>
      </c>
      <c r="E40" s="53"/>
      <c r="F40" s="43" t="s">
        <v>109</v>
      </c>
      <c r="G40" s="44"/>
      <c r="H40" s="44"/>
      <c r="I40" s="43"/>
      <c r="J40" s="43"/>
      <c r="K40" s="58"/>
      <c r="L40" s="43"/>
      <c r="M40" s="43"/>
      <c r="N40" s="43"/>
      <c r="O40" s="58"/>
      <c r="P40" s="43"/>
      <c r="Q40" s="43"/>
      <c r="R40" s="43"/>
      <c r="S40" s="58"/>
      <c r="T40" s="44"/>
      <c r="U40" s="44"/>
      <c r="V40" s="88">
        <v>11584.6</v>
      </c>
      <c r="W40" s="88">
        <v>11584.6</v>
      </c>
      <c r="X40" s="88">
        <v>9276.2</v>
      </c>
      <c r="Y40" s="88">
        <v>5000</v>
      </c>
      <c r="Z40" s="88">
        <v>5000</v>
      </c>
      <c r="AA40" s="88">
        <v>5000</v>
      </c>
      <c r="AB40" s="93"/>
      <c r="AC40" s="28"/>
      <c r="AD40" s="1"/>
      <c r="AE40" s="1"/>
      <c r="AF40" s="1"/>
      <c r="AG40" s="1"/>
      <c r="AH40" s="1"/>
      <c r="AI40" s="1"/>
      <c r="AJ40" s="1"/>
      <c r="AK40" s="1"/>
      <c r="AL40" s="1"/>
      <c r="AM40" s="1"/>
      <c r="AN40" s="1"/>
      <c r="AO40" s="1"/>
      <c r="AP40" s="1"/>
      <c r="AQ40" s="1"/>
      <c r="AR40" s="1"/>
      <c r="AS40" s="1"/>
      <c r="AT40" s="1"/>
      <c r="AU40" s="1"/>
      <c r="AV40" s="1"/>
      <c r="AW40" s="1"/>
      <c r="AX40" s="1"/>
      <c r="AY40" s="1"/>
    </row>
    <row r="41" spans="1:51" ht="72.75" customHeight="1">
      <c r="A41" s="1"/>
      <c r="B41" s="7"/>
      <c r="C41" s="40" t="s">
        <v>285</v>
      </c>
      <c r="D41" s="121" t="s">
        <v>399</v>
      </c>
      <c r="E41" s="53" t="s">
        <v>208</v>
      </c>
      <c r="F41" s="43" t="s">
        <v>398</v>
      </c>
      <c r="G41" s="44"/>
      <c r="H41" s="44"/>
      <c r="I41" s="43" t="s">
        <v>346</v>
      </c>
      <c r="J41" s="43"/>
      <c r="K41" s="58">
        <v>38718</v>
      </c>
      <c r="L41" s="43"/>
      <c r="M41" s="43" t="s">
        <v>352</v>
      </c>
      <c r="N41" s="43"/>
      <c r="O41" s="58">
        <v>38718</v>
      </c>
      <c r="P41" s="43"/>
      <c r="Q41" s="143" t="s">
        <v>620</v>
      </c>
      <c r="R41" s="43"/>
      <c r="S41" s="143" t="s">
        <v>545</v>
      </c>
      <c r="T41" s="44"/>
      <c r="U41" s="44"/>
      <c r="V41" s="87">
        <f aca="true" t="shared" si="2" ref="V41:AA41">V42+V43</f>
        <v>9474.2</v>
      </c>
      <c r="W41" s="87">
        <f t="shared" si="2"/>
        <v>9474.2</v>
      </c>
      <c r="X41" s="87">
        <f t="shared" si="2"/>
        <v>12430</v>
      </c>
      <c r="Y41" s="87">
        <f t="shared" si="2"/>
        <v>11700</v>
      </c>
      <c r="Z41" s="87">
        <f t="shared" si="2"/>
        <v>11900</v>
      </c>
      <c r="AA41" s="87">
        <f t="shared" si="2"/>
        <v>12000</v>
      </c>
      <c r="AB41" s="93"/>
      <c r="AC41" s="28"/>
      <c r="AD41" s="1"/>
      <c r="AE41" s="1"/>
      <c r="AF41" s="1"/>
      <c r="AG41" s="1"/>
      <c r="AH41" s="1"/>
      <c r="AI41" s="1"/>
      <c r="AJ41" s="1"/>
      <c r="AK41" s="1"/>
      <c r="AL41" s="1"/>
      <c r="AM41" s="1"/>
      <c r="AN41" s="1"/>
      <c r="AO41" s="1"/>
      <c r="AP41" s="1"/>
      <c r="AQ41" s="1"/>
      <c r="AR41" s="1"/>
      <c r="AS41" s="1"/>
      <c r="AT41" s="1"/>
      <c r="AU41" s="1"/>
      <c r="AV41" s="1"/>
      <c r="AW41" s="1"/>
      <c r="AX41" s="1"/>
      <c r="AY41" s="1"/>
    </row>
    <row r="42" spans="1:51" ht="72" customHeight="1">
      <c r="A42" s="1"/>
      <c r="B42" s="7"/>
      <c r="C42" s="40"/>
      <c r="D42" s="122" t="s">
        <v>399</v>
      </c>
      <c r="E42" s="53"/>
      <c r="F42" s="43" t="s">
        <v>134</v>
      </c>
      <c r="G42" s="44"/>
      <c r="H42" s="44"/>
      <c r="I42" s="43"/>
      <c r="J42" s="43"/>
      <c r="K42" s="58"/>
      <c r="L42" s="43"/>
      <c r="M42" s="43"/>
      <c r="N42" s="43"/>
      <c r="O42" s="58"/>
      <c r="P42" s="43"/>
      <c r="Q42" s="43"/>
      <c r="R42" s="43"/>
      <c r="S42" s="43"/>
      <c r="T42" s="44"/>
      <c r="U42" s="44"/>
      <c r="V42" s="88">
        <v>2149.6</v>
      </c>
      <c r="W42" s="88">
        <v>2149.6</v>
      </c>
      <c r="X42" s="88">
        <v>1450</v>
      </c>
      <c r="Y42" s="88">
        <v>700</v>
      </c>
      <c r="Z42" s="88">
        <v>900</v>
      </c>
      <c r="AA42" s="88">
        <v>1000</v>
      </c>
      <c r="AB42" s="93"/>
      <c r="AC42" s="28"/>
      <c r="AD42" s="1"/>
      <c r="AE42" s="1"/>
      <c r="AF42" s="1"/>
      <c r="AG42" s="1"/>
      <c r="AH42" s="1"/>
      <c r="AI42" s="1"/>
      <c r="AJ42" s="1"/>
      <c r="AK42" s="1"/>
      <c r="AL42" s="1"/>
      <c r="AM42" s="1"/>
      <c r="AN42" s="1"/>
      <c r="AO42" s="1"/>
      <c r="AP42" s="1"/>
      <c r="AQ42" s="1"/>
      <c r="AR42" s="1"/>
      <c r="AS42" s="1"/>
      <c r="AT42" s="1"/>
      <c r="AU42" s="1"/>
      <c r="AV42" s="1"/>
      <c r="AW42" s="1"/>
      <c r="AX42" s="1"/>
      <c r="AY42" s="1"/>
    </row>
    <row r="43" spans="1:51" ht="72" customHeight="1">
      <c r="A43" s="1"/>
      <c r="B43" s="7"/>
      <c r="C43" s="40"/>
      <c r="D43" s="122" t="s">
        <v>399</v>
      </c>
      <c r="E43" s="53"/>
      <c r="F43" s="43" t="s">
        <v>135</v>
      </c>
      <c r="G43" s="44"/>
      <c r="H43" s="44"/>
      <c r="I43" s="43"/>
      <c r="J43" s="43"/>
      <c r="K43" s="58"/>
      <c r="L43" s="43"/>
      <c r="M43" s="43"/>
      <c r="N43" s="43"/>
      <c r="O43" s="58"/>
      <c r="P43" s="43"/>
      <c r="Q43" s="43"/>
      <c r="R43" s="43"/>
      <c r="S43" s="43"/>
      <c r="T43" s="44"/>
      <c r="U43" s="44"/>
      <c r="V43" s="88">
        <v>7324.6</v>
      </c>
      <c r="W43" s="88">
        <v>7324.6</v>
      </c>
      <c r="X43" s="88">
        <v>10980</v>
      </c>
      <c r="Y43" s="88">
        <v>11000</v>
      </c>
      <c r="Z43" s="88">
        <v>11000</v>
      </c>
      <c r="AA43" s="88">
        <v>11000</v>
      </c>
      <c r="AB43" s="93"/>
      <c r="AC43" s="28"/>
      <c r="AD43" s="1"/>
      <c r="AE43" s="1"/>
      <c r="AF43" s="1"/>
      <c r="AG43" s="1"/>
      <c r="AH43" s="1"/>
      <c r="AI43" s="1"/>
      <c r="AJ43" s="1"/>
      <c r="AK43" s="1"/>
      <c r="AL43" s="1"/>
      <c r="AM43" s="1"/>
      <c r="AN43" s="1"/>
      <c r="AO43" s="1"/>
      <c r="AP43" s="1"/>
      <c r="AQ43" s="1"/>
      <c r="AR43" s="1"/>
      <c r="AS43" s="1"/>
      <c r="AT43" s="1"/>
      <c r="AU43" s="1"/>
      <c r="AV43" s="1"/>
      <c r="AW43" s="1"/>
      <c r="AX43" s="1"/>
      <c r="AY43" s="1"/>
    </row>
    <row r="44" spans="1:51" ht="144.75" customHeight="1">
      <c r="A44" s="1"/>
      <c r="B44" s="6"/>
      <c r="C44" s="40" t="s">
        <v>286</v>
      </c>
      <c r="D44" s="121" t="s">
        <v>265</v>
      </c>
      <c r="E44" s="53" t="s">
        <v>99</v>
      </c>
      <c r="F44" s="54" t="s">
        <v>363</v>
      </c>
      <c r="G44" s="44"/>
      <c r="H44" s="44"/>
      <c r="I44" s="143" t="s">
        <v>346</v>
      </c>
      <c r="J44" s="43"/>
      <c r="K44" s="58">
        <v>38718</v>
      </c>
      <c r="L44" s="43"/>
      <c r="M44" s="43" t="s">
        <v>325</v>
      </c>
      <c r="N44" s="43"/>
      <c r="O44" s="58">
        <v>38718</v>
      </c>
      <c r="P44" s="43"/>
      <c r="Q44" s="143" t="s">
        <v>621</v>
      </c>
      <c r="R44" s="43"/>
      <c r="S44" s="143" t="s">
        <v>654</v>
      </c>
      <c r="T44" s="44"/>
      <c r="U44" s="44"/>
      <c r="V44" s="88">
        <f aca="true" t="shared" si="3" ref="V44:AA44">V45+V46</f>
        <v>213.8</v>
      </c>
      <c r="W44" s="88">
        <f t="shared" si="3"/>
        <v>213.8</v>
      </c>
      <c r="X44" s="88">
        <f t="shared" si="3"/>
        <v>769.9</v>
      </c>
      <c r="Y44" s="88">
        <f t="shared" si="3"/>
        <v>0</v>
      </c>
      <c r="Z44" s="88">
        <f t="shared" si="3"/>
        <v>0</v>
      </c>
      <c r="AA44" s="88">
        <f t="shared" si="3"/>
        <v>0</v>
      </c>
      <c r="AB44" s="93"/>
      <c r="AC44" s="28"/>
      <c r="AD44" s="1"/>
      <c r="AE44" s="1"/>
      <c r="AF44" s="1"/>
      <c r="AG44" s="1"/>
      <c r="AH44" s="1"/>
      <c r="AI44" s="1"/>
      <c r="AJ44" s="1"/>
      <c r="AK44" s="1"/>
      <c r="AL44" s="1"/>
      <c r="AM44" s="1"/>
      <c r="AN44" s="1"/>
      <c r="AO44" s="1"/>
      <c r="AP44" s="1"/>
      <c r="AQ44" s="1"/>
      <c r="AR44" s="1"/>
      <c r="AS44" s="1"/>
      <c r="AT44" s="1"/>
      <c r="AU44" s="1"/>
      <c r="AV44" s="1"/>
      <c r="AW44" s="1"/>
      <c r="AX44" s="1"/>
      <c r="AY44" s="1"/>
    </row>
    <row r="45" spans="1:51" ht="72" customHeight="1">
      <c r="A45" s="1"/>
      <c r="B45" s="6"/>
      <c r="C45" s="40"/>
      <c r="D45" s="122" t="s">
        <v>265</v>
      </c>
      <c r="E45" s="53"/>
      <c r="F45" s="54" t="s">
        <v>415</v>
      </c>
      <c r="G45" s="44"/>
      <c r="H45" s="44"/>
      <c r="I45" s="43"/>
      <c r="J45" s="43"/>
      <c r="K45" s="58"/>
      <c r="L45" s="43"/>
      <c r="M45" s="43"/>
      <c r="N45" s="43"/>
      <c r="O45" s="58"/>
      <c r="P45" s="43"/>
      <c r="Q45" s="43"/>
      <c r="R45" s="43"/>
      <c r="S45" s="43"/>
      <c r="T45" s="44"/>
      <c r="U45" s="44"/>
      <c r="V45" s="88">
        <v>213.8</v>
      </c>
      <c r="W45" s="88">
        <v>213.8</v>
      </c>
      <c r="X45" s="88">
        <v>769.9</v>
      </c>
      <c r="Y45" s="88">
        <v>0</v>
      </c>
      <c r="Z45" s="88">
        <v>0</v>
      </c>
      <c r="AA45" s="88">
        <v>0</v>
      </c>
      <c r="AB45" s="93"/>
      <c r="AC45" s="28"/>
      <c r="AD45" s="1"/>
      <c r="AE45" s="1"/>
      <c r="AF45" s="1"/>
      <c r="AG45" s="1"/>
      <c r="AH45" s="1"/>
      <c r="AI45" s="1"/>
      <c r="AJ45" s="1"/>
      <c r="AK45" s="1"/>
      <c r="AL45" s="1"/>
      <c r="AM45" s="1"/>
      <c r="AN45" s="1"/>
      <c r="AO45" s="1"/>
      <c r="AP45" s="1"/>
      <c r="AQ45" s="1"/>
      <c r="AR45" s="1"/>
      <c r="AS45" s="1"/>
      <c r="AT45" s="1"/>
      <c r="AU45" s="1"/>
      <c r="AV45" s="1"/>
      <c r="AW45" s="1"/>
      <c r="AX45" s="1"/>
      <c r="AY45" s="1"/>
    </row>
    <row r="46" spans="1:51" ht="72" customHeight="1">
      <c r="A46" s="1"/>
      <c r="B46" s="6"/>
      <c r="C46" s="40"/>
      <c r="D46" s="122" t="s">
        <v>265</v>
      </c>
      <c r="E46" s="53"/>
      <c r="F46" s="54" t="s">
        <v>367</v>
      </c>
      <c r="G46" s="44"/>
      <c r="H46" s="44"/>
      <c r="I46" s="43"/>
      <c r="J46" s="43"/>
      <c r="K46" s="58"/>
      <c r="L46" s="43"/>
      <c r="M46" s="43"/>
      <c r="N46" s="43"/>
      <c r="O46" s="58"/>
      <c r="P46" s="43"/>
      <c r="Q46" s="83"/>
      <c r="R46" s="43"/>
      <c r="S46" s="43"/>
      <c r="T46" s="44"/>
      <c r="U46" s="44"/>
      <c r="V46" s="88">
        <v>0</v>
      </c>
      <c r="W46" s="88">
        <v>0</v>
      </c>
      <c r="X46" s="88">
        <v>0</v>
      </c>
      <c r="Y46" s="88">
        <v>0</v>
      </c>
      <c r="Z46" s="88">
        <v>0</v>
      </c>
      <c r="AA46" s="88">
        <v>0</v>
      </c>
      <c r="AB46" s="93"/>
      <c r="AC46" s="28"/>
      <c r="AD46" s="1"/>
      <c r="AE46" s="1"/>
      <c r="AF46" s="1"/>
      <c r="AG46" s="1"/>
      <c r="AH46" s="1"/>
      <c r="AI46" s="1"/>
      <c r="AJ46" s="1"/>
      <c r="AK46" s="1"/>
      <c r="AL46" s="1"/>
      <c r="AM46" s="1"/>
      <c r="AN46" s="1"/>
      <c r="AO46" s="1"/>
      <c r="AP46" s="1"/>
      <c r="AQ46" s="1"/>
      <c r="AR46" s="1"/>
      <c r="AS46" s="1"/>
      <c r="AT46" s="1"/>
      <c r="AU46" s="1"/>
      <c r="AV46" s="1"/>
      <c r="AW46" s="1"/>
      <c r="AX46" s="1"/>
      <c r="AY46" s="1"/>
    </row>
    <row r="47" spans="1:51" ht="72" customHeight="1">
      <c r="A47" s="1"/>
      <c r="B47" s="6"/>
      <c r="C47" s="40" t="s">
        <v>287</v>
      </c>
      <c r="D47" s="121" t="s">
        <v>264</v>
      </c>
      <c r="E47" s="53" t="s">
        <v>244</v>
      </c>
      <c r="F47" s="43"/>
      <c r="G47" s="44"/>
      <c r="H47" s="44"/>
      <c r="I47" s="43"/>
      <c r="J47" s="43"/>
      <c r="K47" s="43"/>
      <c r="L47" s="43"/>
      <c r="M47" s="43"/>
      <c r="N47" s="43"/>
      <c r="O47" s="58"/>
      <c r="P47" s="43"/>
      <c r="Q47" s="45"/>
      <c r="R47" s="43"/>
      <c r="S47" s="43"/>
      <c r="T47" s="44"/>
      <c r="U47" s="44"/>
      <c r="V47" s="88"/>
      <c r="W47" s="88"/>
      <c r="X47" s="88"/>
      <c r="Y47" s="88"/>
      <c r="Z47" s="88"/>
      <c r="AA47" s="88"/>
      <c r="AB47" s="93"/>
      <c r="AC47" s="28"/>
      <c r="AD47" s="1"/>
      <c r="AE47" s="1"/>
      <c r="AF47" s="1"/>
      <c r="AG47" s="1"/>
      <c r="AH47" s="1"/>
      <c r="AI47" s="1"/>
      <c r="AJ47" s="1"/>
      <c r="AK47" s="1"/>
      <c r="AL47" s="1"/>
      <c r="AM47" s="1"/>
      <c r="AN47" s="1"/>
      <c r="AO47" s="1"/>
      <c r="AP47" s="1"/>
      <c r="AQ47" s="1"/>
      <c r="AR47" s="1"/>
      <c r="AS47" s="1"/>
      <c r="AT47" s="1"/>
      <c r="AU47" s="1"/>
      <c r="AV47" s="1"/>
      <c r="AW47" s="1"/>
      <c r="AX47" s="1"/>
      <c r="AY47" s="1"/>
    </row>
    <row r="48" spans="1:51" ht="72" customHeight="1">
      <c r="A48" s="1"/>
      <c r="B48" s="7"/>
      <c r="C48" s="40" t="s">
        <v>288</v>
      </c>
      <c r="D48" s="121" t="s">
        <v>263</v>
      </c>
      <c r="E48" s="53" t="s">
        <v>340</v>
      </c>
      <c r="F48" s="43"/>
      <c r="G48" s="44"/>
      <c r="H48" s="44"/>
      <c r="I48" s="43"/>
      <c r="J48" s="43"/>
      <c r="K48" s="43"/>
      <c r="L48" s="43"/>
      <c r="M48" s="43"/>
      <c r="N48" s="43"/>
      <c r="O48" s="58"/>
      <c r="P48" s="43"/>
      <c r="Q48" s="45"/>
      <c r="R48" s="43"/>
      <c r="S48" s="43"/>
      <c r="T48" s="44"/>
      <c r="U48" s="44"/>
      <c r="V48" s="88"/>
      <c r="W48" s="88"/>
      <c r="X48" s="88"/>
      <c r="Y48" s="88"/>
      <c r="Z48" s="88"/>
      <c r="AA48" s="88"/>
      <c r="AB48" s="93"/>
      <c r="AC48" s="28"/>
      <c r="AD48" s="1"/>
      <c r="AE48" s="1"/>
      <c r="AF48" s="1"/>
      <c r="AG48" s="1"/>
      <c r="AH48" s="1"/>
      <c r="AI48" s="1"/>
      <c r="AJ48" s="1"/>
      <c r="AK48" s="1"/>
      <c r="AL48" s="1"/>
      <c r="AM48" s="1"/>
      <c r="AN48" s="1"/>
      <c r="AO48" s="1"/>
      <c r="AP48" s="1"/>
      <c r="AQ48" s="1"/>
      <c r="AR48" s="1"/>
      <c r="AS48" s="1"/>
      <c r="AT48" s="1"/>
      <c r="AU48" s="1"/>
      <c r="AV48" s="1"/>
      <c r="AW48" s="1"/>
      <c r="AX48" s="1"/>
      <c r="AY48" s="1"/>
    </row>
    <row r="49" spans="1:51" ht="72" customHeight="1">
      <c r="A49" s="1"/>
      <c r="B49" s="7"/>
      <c r="C49" s="40" t="s">
        <v>289</v>
      </c>
      <c r="D49" s="121" t="s">
        <v>103</v>
      </c>
      <c r="E49" s="53" t="s">
        <v>147</v>
      </c>
      <c r="F49" s="43"/>
      <c r="G49" s="44"/>
      <c r="H49" s="44"/>
      <c r="I49" s="43"/>
      <c r="J49" s="43"/>
      <c r="K49" s="43"/>
      <c r="L49" s="43"/>
      <c r="M49" s="43"/>
      <c r="N49" s="43"/>
      <c r="O49" s="58"/>
      <c r="P49" s="43"/>
      <c r="Q49" s="45"/>
      <c r="R49" s="43"/>
      <c r="S49" s="43"/>
      <c r="T49" s="44"/>
      <c r="U49" s="44"/>
      <c r="V49" s="88"/>
      <c r="W49" s="88"/>
      <c r="X49" s="88"/>
      <c r="Y49" s="88"/>
      <c r="Z49" s="88"/>
      <c r="AA49" s="88"/>
      <c r="AB49" s="93"/>
      <c r="AC49" s="28"/>
      <c r="AD49" s="1"/>
      <c r="AE49" s="1"/>
      <c r="AF49" s="1"/>
      <c r="AG49" s="1"/>
      <c r="AH49" s="1"/>
      <c r="AI49" s="1"/>
      <c r="AJ49" s="1"/>
      <c r="AK49" s="1"/>
      <c r="AL49" s="1"/>
      <c r="AM49" s="1"/>
      <c r="AN49" s="1"/>
      <c r="AO49" s="1"/>
      <c r="AP49" s="1"/>
      <c r="AQ49" s="1"/>
      <c r="AR49" s="1"/>
      <c r="AS49" s="1"/>
      <c r="AT49" s="1"/>
      <c r="AU49" s="1"/>
      <c r="AV49" s="1"/>
      <c r="AW49" s="1"/>
      <c r="AX49" s="1"/>
      <c r="AY49" s="1"/>
    </row>
    <row r="50" spans="1:51" ht="91.5" customHeight="1">
      <c r="A50" s="1"/>
      <c r="B50" s="7"/>
      <c r="C50" s="40" t="s">
        <v>290</v>
      </c>
      <c r="D50" s="121" t="s">
        <v>104</v>
      </c>
      <c r="E50" s="53" t="s">
        <v>95</v>
      </c>
      <c r="F50" s="163" t="s">
        <v>468</v>
      </c>
      <c r="G50" s="44"/>
      <c r="H50" s="44"/>
      <c r="I50" s="43" t="s">
        <v>346</v>
      </c>
      <c r="J50" s="43"/>
      <c r="K50" s="58">
        <v>38718</v>
      </c>
      <c r="L50" s="43"/>
      <c r="M50" s="43" t="s">
        <v>345</v>
      </c>
      <c r="N50" s="43"/>
      <c r="O50" s="58">
        <v>38718</v>
      </c>
      <c r="P50" s="43"/>
      <c r="Q50" s="143" t="s">
        <v>492</v>
      </c>
      <c r="R50" s="43"/>
      <c r="S50" s="143" t="s">
        <v>590</v>
      </c>
      <c r="T50" s="44"/>
      <c r="U50" s="44"/>
      <c r="V50" s="87">
        <f>+V51+V52+V53</f>
        <v>216.3</v>
      </c>
      <c r="W50" s="87">
        <f>+W51+W52+W53</f>
        <v>216.3</v>
      </c>
      <c r="X50" s="87">
        <v>550</v>
      </c>
      <c r="Y50" s="87">
        <v>550</v>
      </c>
      <c r="Z50" s="87">
        <v>600</v>
      </c>
      <c r="AA50" s="87">
        <v>600</v>
      </c>
      <c r="AB50" s="93"/>
      <c r="AC50" s="28"/>
      <c r="AD50" s="1"/>
      <c r="AE50" s="1"/>
      <c r="AF50" s="1"/>
      <c r="AG50" s="1"/>
      <c r="AH50" s="1"/>
      <c r="AI50" s="1"/>
      <c r="AJ50" s="1"/>
      <c r="AK50" s="1"/>
      <c r="AL50" s="1"/>
      <c r="AM50" s="1"/>
      <c r="AN50" s="1"/>
      <c r="AO50" s="1"/>
      <c r="AP50" s="1"/>
      <c r="AQ50" s="1"/>
      <c r="AR50" s="1"/>
      <c r="AS50" s="1"/>
      <c r="AT50" s="1"/>
      <c r="AU50" s="1"/>
      <c r="AV50" s="1"/>
      <c r="AW50" s="1"/>
      <c r="AX50" s="1"/>
      <c r="AY50" s="1"/>
    </row>
    <row r="51" spans="1:51" ht="72" customHeight="1" hidden="1">
      <c r="A51" s="1"/>
      <c r="B51" s="7"/>
      <c r="C51" s="40"/>
      <c r="D51" s="121" t="s">
        <v>104</v>
      </c>
      <c r="E51" s="53"/>
      <c r="F51" s="43" t="s">
        <v>110</v>
      </c>
      <c r="G51" s="44"/>
      <c r="H51" s="44"/>
      <c r="I51" s="43"/>
      <c r="J51" s="43"/>
      <c r="K51" s="58"/>
      <c r="L51" s="43"/>
      <c r="M51" s="43"/>
      <c r="N51" s="43"/>
      <c r="O51" s="58"/>
      <c r="P51" s="43"/>
      <c r="Q51" s="43"/>
      <c r="R51" s="43"/>
      <c r="S51" s="43"/>
      <c r="T51" s="44"/>
      <c r="U51" s="44"/>
      <c r="V51" s="88"/>
      <c r="W51" s="88"/>
      <c r="X51" s="88"/>
      <c r="Y51" s="88"/>
      <c r="Z51" s="88"/>
      <c r="AA51" s="88"/>
      <c r="AB51" s="93"/>
      <c r="AC51" s="28"/>
      <c r="AD51" s="1"/>
      <c r="AE51" s="1"/>
      <c r="AF51" s="1"/>
      <c r="AG51" s="1"/>
      <c r="AH51" s="1"/>
      <c r="AI51" s="1"/>
      <c r="AJ51" s="1"/>
      <c r="AK51" s="1"/>
      <c r="AL51" s="1"/>
      <c r="AM51" s="1"/>
      <c r="AN51" s="1"/>
      <c r="AO51" s="1"/>
      <c r="AP51" s="1"/>
      <c r="AQ51" s="1"/>
      <c r="AR51" s="1"/>
      <c r="AS51" s="1"/>
      <c r="AT51" s="1"/>
      <c r="AU51" s="1"/>
      <c r="AV51" s="1"/>
      <c r="AW51" s="1"/>
      <c r="AX51" s="1"/>
      <c r="AY51" s="1"/>
    </row>
    <row r="52" spans="1:51" ht="48" customHeight="1">
      <c r="A52" s="1"/>
      <c r="B52" s="7"/>
      <c r="C52" s="40"/>
      <c r="D52" s="121" t="s">
        <v>104</v>
      </c>
      <c r="E52" s="53"/>
      <c r="F52" s="43" t="s">
        <v>327</v>
      </c>
      <c r="G52" s="44"/>
      <c r="H52" s="44"/>
      <c r="I52" s="43"/>
      <c r="J52" s="43"/>
      <c r="K52" s="58"/>
      <c r="L52" s="43"/>
      <c r="M52" s="43"/>
      <c r="N52" s="43"/>
      <c r="O52" s="58"/>
      <c r="P52" s="43"/>
      <c r="Q52" s="43"/>
      <c r="R52" s="43"/>
      <c r="S52" s="43"/>
      <c r="T52" s="44"/>
      <c r="U52" s="44"/>
      <c r="V52" s="88">
        <v>216.3</v>
      </c>
      <c r="W52" s="88">
        <v>216.3</v>
      </c>
      <c r="X52" s="88">
        <f>X50</f>
        <v>550</v>
      </c>
      <c r="Y52" s="88">
        <f>Y50</f>
        <v>550</v>
      </c>
      <c r="Z52" s="88">
        <f>Z50</f>
        <v>600</v>
      </c>
      <c r="AA52" s="88">
        <f>AA50</f>
        <v>600</v>
      </c>
      <c r="AB52" s="93"/>
      <c r="AC52" s="28"/>
      <c r="AD52" s="1"/>
      <c r="AE52" s="1"/>
      <c r="AF52" s="1"/>
      <c r="AG52" s="1"/>
      <c r="AH52" s="1"/>
      <c r="AI52" s="1"/>
      <c r="AJ52" s="1"/>
      <c r="AK52" s="1"/>
      <c r="AL52" s="1"/>
      <c r="AM52" s="1"/>
      <c r="AN52" s="1"/>
      <c r="AO52" s="1"/>
      <c r="AP52" s="1"/>
      <c r="AQ52" s="1"/>
      <c r="AR52" s="1"/>
      <c r="AS52" s="1"/>
      <c r="AT52" s="1"/>
      <c r="AU52" s="1"/>
      <c r="AV52" s="1"/>
      <c r="AW52" s="1"/>
      <c r="AX52" s="1"/>
      <c r="AY52" s="1"/>
    </row>
    <row r="53" spans="1:51" ht="72" customHeight="1" hidden="1">
      <c r="A53" s="1"/>
      <c r="B53" s="7"/>
      <c r="C53" s="40"/>
      <c r="D53" s="121" t="s">
        <v>104</v>
      </c>
      <c r="E53" s="53"/>
      <c r="F53" s="54" t="s">
        <v>176</v>
      </c>
      <c r="G53" s="44"/>
      <c r="H53" s="44"/>
      <c r="I53" s="43"/>
      <c r="J53" s="43"/>
      <c r="K53" s="58"/>
      <c r="L53" s="43"/>
      <c r="M53" s="43"/>
      <c r="N53" s="43"/>
      <c r="O53" s="58"/>
      <c r="P53" s="43"/>
      <c r="Q53" s="43"/>
      <c r="R53" s="43"/>
      <c r="S53" s="43"/>
      <c r="T53" s="44"/>
      <c r="U53" s="44"/>
      <c r="V53" s="88"/>
      <c r="W53" s="88"/>
      <c r="X53" s="88"/>
      <c r="Y53" s="88"/>
      <c r="Z53" s="88"/>
      <c r="AA53" s="88"/>
      <c r="AB53" s="93"/>
      <c r="AC53" s="28"/>
      <c r="AD53" s="1"/>
      <c r="AE53" s="1"/>
      <c r="AF53" s="1"/>
      <c r="AG53" s="1"/>
      <c r="AH53" s="1"/>
      <c r="AI53" s="1"/>
      <c r="AJ53" s="1"/>
      <c r="AK53" s="1"/>
      <c r="AL53" s="1"/>
      <c r="AM53" s="1"/>
      <c r="AN53" s="1"/>
      <c r="AO53" s="1"/>
      <c r="AP53" s="1"/>
      <c r="AQ53" s="1"/>
      <c r="AR53" s="1"/>
      <c r="AS53" s="1"/>
      <c r="AT53" s="1"/>
      <c r="AU53" s="1"/>
      <c r="AV53" s="1"/>
      <c r="AW53" s="1"/>
      <c r="AX53" s="1"/>
      <c r="AY53" s="1"/>
    </row>
    <row r="54" spans="1:51" ht="57.75" customHeight="1">
      <c r="A54" s="1"/>
      <c r="B54" s="6"/>
      <c r="C54" s="40" t="s">
        <v>291</v>
      </c>
      <c r="D54" s="121" t="s">
        <v>262</v>
      </c>
      <c r="E54" s="53" t="s">
        <v>393</v>
      </c>
      <c r="F54" s="43" t="s">
        <v>111</v>
      </c>
      <c r="G54" s="44"/>
      <c r="H54" s="44"/>
      <c r="I54" s="43" t="s">
        <v>346</v>
      </c>
      <c r="J54" s="43"/>
      <c r="K54" s="58">
        <v>38718</v>
      </c>
      <c r="L54" s="43"/>
      <c r="M54" s="43" t="s">
        <v>356</v>
      </c>
      <c r="N54" s="43"/>
      <c r="O54" s="43" t="s">
        <v>353</v>
      </c>
      <c r="P54" s="43"/>
      <c r="Q54" s="43"/>
      <c r="R54" s="43"/>
      <c r="S54" s="43"/>
      <c r="T54" s="44"/>
      <c r="U54" s="44"/>
      <c r="V54" s="88">
        <v>0</v>
      </c>
      <c r="W54" s="88">
        <v>0</v>
      </c>
      <c r="X54" s="88">
        <v>0</v>
      </c>
      <c r="Y54" s="88">
        <v>0</v>
      </c>
      <c r="Z54" s="88">
        <v>0</v>
      </c>
      <c r="AA54" s="88">
        <v>0</v>
      </c>
      <c r="AB54" s="93"/>
      <c r="AC54" s="28"/>
      <c r="AD54" s="1"/>
      <c r="AE54" s="1"/>
      <c r="AF54" s="1"/>
      <c r="AG54" s="1"/>
      <c r="AH54" s="1"/>
      <c r="AI54" s="1"/>
      <c r="AJ54" s="1"/>
      <c r="AK54" s="1"/>
      <c r="AL54" s="1"/>
      <c r="AM54" s="1"/>
      <c r="AN54" s="1"/>
      <c r="AO54" s="1"/>
      <c r="AP54" s="1"/>
      <c r="AQ54" s="1"/>
      <c r="AR54" s="1"/>
      <c r="AS54" s="1"/>
      <c r="AT54" s="1"/>
      <c r="AU54" s="1"/>
      <c r="AV54" s="1"/>
      <c r="AW54" s="1"/>
      <c r="AX54" s="1"/>
      <c r="AY54" s="1"/>
    </row>
    <row r="55" spans="1:51" ht="72" customHeight="1">
      <c r="A55" s="1"/>
      <c r="B55" s="7"/>
      <c r="C55" s="40" t="s">
        <v>292</v>
      </c>
      <c r="D55" s="121" t="s">
        <v>261</v>
      </c>
      <c r="E55" s="53" t="s">
        <v>92</v>
      </c>
      <c r="F55" s="43" t="s">
        <v>136</v>
      </c>
      <c r="G55" s="44"/>
      <c r="H55" s="44"/>
      <c r="I55" s="43" t="s">
        <v>357</v>
      </c>
      <c r="J55" s="43"/>
      <c r="K55" s="43" t="s">
        <v>354</v>
      </c>
      <c r="L55" s="43"/>
      <c r="M55" s="43" t="s">
        <v>348</v>
      </c>
      <c r="N55" s="43"/>
      <c r="O55" s="58">
        <v>38718</v>
      </c>
      <c r="P55" s="43"/>
      <c r="Q55" s="43"/>
      <c r="R55" s="43"/>
      <c r="S55" s="43"/>
      <c r="T55" s="44"/>
      <c r="U55" s="44"/>
      <c r="V55" s="88">
        <v>186.8</v>
      </c>
      <c r="W55" s="88">
        <v>186.8</v>
      </c>
      <c r="X55" s="88">
        <f>+X56</f>
        <v>155.9</v>
      </c>
      <c r="Y55" s="88">
        <f>+Y56</f>
        <v>150</v>
      </c>
      <c r="Z55" s="88">
        <f>+Z56</f>
        <v>170</v>
      </c>
      <c r="AA55" s="88">
        <f>+AA56</f>
        <v>190</v>
      </c>
      <c r="AB55" s="93"/>
      <c r="AC55" s="28"/>
      <c r="AD55" s="1"/>
      <c r="AE55" s="1"/>
      <c r="AF55" s="1"/>
      <c r="AG55" s="1"/>
      <c r="AH55" s="1"/>
      <c r="AI55" s="1"/>
      <c r="AJ55" s="1"/>
      <c r="AK55" s="1"/>
      <c r="AL55" s="1"/>
      <c r="AM55" s="1"/>
      <c r="AN55" s="1"/>
      <c r="AO55" s="1"/>
      <c r="AP55" s="1"/>
      <c r="AQ55" s="1"/>
      <c r="AR55" s="1"/>
      <c r="AS55" s="1"/>
      <c r="AT55" s="1"/>
      <c r="AU55" s="1"/>
      <c r="AV55" s="1"/>
      <c r="AW55" s="1"/>
      <c r="AX55" s="1"/>
      <c r="AY55" s="1"/>
    </row>
    <row r="56" spans="1:51" ht="72" customHeight="1">
      <c r="A56" s="1"/>
      <c r="B56" s="7"/>
      <c r="C56" s="40"/>
      <c r="D56" s="122" t="s">
        <v>261</v>
      </c>
      <c r="E56" s="53"/>
      <c r="F56" s="43" t="s">
        <v>136</v>
      </c>
      <c r="G56" s="44"/>
      <c r="H56" s="44"/>
      <c r="I56" s="43"/>
      <c r="J56" s="43"/>
      <c r="K56" s="43"/>
      <c r="L56" s="43"/>
      <c r="M56" s="43"/>
      <c r="N56" s="43"/>
      <c r="O56" s="58"/>
      <c r="P56" s="43"/>
      <c r="Q56" s="43"/>
      <c r="R56" s="43"/>
      <c r="S56" s="43"/>
      <c r="T56" s="44"/>
      <c r="U56" s="44"/>
      <c r="V56" s="88">
        <v>186.8</v>
      </c>
      <c r="W56" s="88">
        <v>186.8</v>
      </c>
      <c r="X56" s="88">
        <v>155.9</v>
      </c>
      <c r="Y56" s="88">
        <v>150</v>
      </c>
      <c r="Z56" s="88">
        <v>170</v>
      </c>
      <c r="AA56" s="88">
        <v>190</v>
      </c>
      <c r="AB56" s="93"/>
      <c r="AC56" s="28"/>
      <c r="AD56" s="1"/>
      <c r="AE56" s="1"/>
      <c r="AF56" s="1"/>
      <c r="AG56" s="1"/>
      <c r="AH56" s="1"/>
      <c r="AI56" s="1"/>
      <c r="AJ56" s="1"/>
      <c r="AK56" s="1"/>
      <c r="AL56" s="1"/>
      <c r="AM56" s="1"/>
      <c r="AN56" s="1"/>
      <c r="AO56" s="1"/>
      <c r="AP56" s="1"/>
      <c r="AQ56" s="1"/>
      <c r="AR56" s="1"/>
      <c r="AS56" s="1"/>
      <c r="AT56" s="1"/>
      <c r="AU56" s="1"/>
      <c r="AV56" s="1"/>
      <c r="AW56" s="1"/>
      <c r="AX56" s="1"/>
      <c r="AY56" s="1"/>
    </row>
    <row r="57" spans="1:51" ht="72" customHeight="1">
      <c r="A57" s="1"/>
      <c r="B57" s="7"/>
      <c r="C57" s="40" t="s">
        <v>293</v>
      </c>
      <c r="D57" s="121" t="s">
        <v>260</v>
      </c>
      <c r="E57" s="53" t="s">
        <v>427</v>
      </c>
      <c r="F57" s="54" t="s">
        <v>404</v>
      </c>
      <c r="G57" s="44"/>
      <c r="H57" s="44"/>
      <c r="I57" s="43" t="s">
        <v>120</v>
      </c>
      <c r="J57" s="43"/>
      <c r="K57" s="43"/>
      <c r="L57" s="43"/>
      <c r="M57" s="43" t="s">
        <v>121</v>
      </c>
      <c r="N57" s="43"/>
      <c r="O57" s="43" t="s">
        <v>355</v>
      </c>
      <c r="P57" s="43"/>
      <c r="Q57" s="43"/>
      <c r="R57" s="43"/>
      <c r="S57" s="43"/>
      <c r="T57" s="44"/>
      <c r="U57" s="44"/>
      <c r="V57" s="88">
        <f aca="true" t="shared" si="4" ref="V57:AA57">V58+V59</f>
        <v>75835</v>
      </c>
      <c r="W57" s="88">
        <f t="shared" si="4"/>
        <v>75835</v>
      </c>
      <c r="X57" s="88">
        <f t="shared" si="4"/>
        <v>100017.1</v>
      </c>
      <c r="Y57" s="88">
        <f t="shared" si="4"/>
        <v>96718.5</v>
      </c>
      <c r="Z57" s="88">
        <f t="shared" si="4"/>
        <v>102018.5</v>
      </c>
      <c r="AA57" s="88">
        <f t="shared" si="4"/>
        <v>103912.6</v>
      </c>
      <c r="AB57" s="93"/>
      <c r="AC57" s="35"/>
      <c r="AD57" s="1"/>
      <c r="AE57" s="1"/>
      <c r="AF57" s="1"/>
      <c r="AG57" s="1"/>
      <c r="AH57" s="1"/>
      <c r="AI57" s="1"/>
      <c r="AJ57" s="1"/>
      <c r="AK57" s="1"/>
      <c r="AL57" s="1"/>
      <c r="AM57" s="1"/>
      <c r="AN57" s="1"/>
      <c r="AO57" s="1"/>
      <c r="AP57" s="1"/>
      <c r="AQ57" s="1"/>
      <c r="AR57" s="1"/>
      <c r="AS57" s="1"/>
      <c r="AT57" s="1"/>
      <c r="AU57" s="1"/>
      <c r="AV57" s="1"/>
      <c r="AW57" s="1"/>
      <c r="AX57" s="1"/>
      <c r="AY57" s="1"/>
    </row>
    <row r="58" spans="1:51" ht="72" customHeight="1">
      <c r="A58" s="1"/>
      <c r="B58" s="7"/>
      <c r="C58" s="116"/>
      <c r="D58" s="122" t="s">
        <v>260</v>
      </c>
      <c r="E58" s="134"/>
      <c r="F58" s="138" t="s">
        <v>137</v>
      </c>
      <c r="G58" s="46"/>
      <c r="H58" s="46"/>
      <c r="I58" s="135"/>
      <c r="J58" s="135"/>
      <c r="K58" s="135"/>
      <c r="L58" s="135"/>
      <c r="M58" s="135"/>
      <c r="N58" s="135"/>
      <c r="O58" s="135"/>
      <c r="P58" s="135"/>
      <c r="Q58" s="135"/>
      <c r="R58" s="135"/>
      <c r="S58" s="135"/>
      <c r="T58" s="46"/>
      <c r="U58" s="46"/>
      <c r="V58" s="88">
        <v>45661.5</v>
      </c>
      <c r="W58" s="88">
        <v>45661.5</v>
      </c>
      <c r="X58" s="88">
        <v>58184.4</v>
      </c>
      <c r="Y58" s="88">
        <v>58840.5</v>
      </c>
      <c r="Z58" s="88">
        <v>61040.5</v>
      </c>
      <c r="AA58" s="88">
        <v>61840.5</v>
      </c>
      <c r="AB58" s="93"/>
      <c r="AC58" s="28"/>
      <c r="AD58" s="1"/>
      <c r="AE58" s="1"/>
      <c r="AF58" s="1"/>
      <c r="AG58" s="1"/>
      <c r="AH58" s="1"/>
      <c r="AI58" s="1"/>
      <c r="AJ58" s="1"/>
      <c r="AK58" s="1"/>
      <c r="AL58" s="1"/>
      <c r="AM58" s="1"/>
      <c r="AN58" s="1"/>
      <c r="AO58" s="1"/>
      <c r="AP58" s="1"/>
      <c r="AQ58" s="1"/>
      <c r="AR58" s="1"/>
      <c r="AS58" s="1"/>
      <c r="AT58" s="1"/>
      <c r="AU58" s="1"/>
      <c r="AV58" s="1"/>
      <c r="AW58" s="1"/>
      <c r="AX58" s="1"/>
      <c r="AY58" s="1"/>
    </row>
    <row r="59" spans="1:51" ht="72" customHeight="1">
      <c r="A59" s="1"/>
      <c r="B59" s="7"/>
      <c r="C59" s="116"/>
      <c r="D59" s="122" t="s">
        <v>260</v>
      </c>
      <c r="E59" s="134"/>
      <c r="F59" s="138" t="s">
        <v>138</v>
      </c>
      <c r="G59" s="46"/>
      <c r="H59" s="46"/>
      <c r="I59" s="135"/>
      <c r="J59" s="135"/>
      <c r="K59" s="135"/>
      <c r="L59" s="135"/>
      <c r="M59" s="135"/>
      <c r="N59" s="135"/>
      <c r="O59" s="135"/>
      <c r="P59" s="135"/>
      <c r="Q59" s="135"/>
      <c r="R59" s="135"/>
      <c r="S59" s="135"/>
      <c r="T59" s="46"/>
      <c r="U59" s="46"/>
      <c r="V59" s="88">
        <v>30173.5</v>
      </c>
      <c r="W59" s="88">
        <v>30173.5</v>
      </c>
      <c r="X59" s="88">
        <v>41832.7</v>
      </c>
      <c r="Y59" s="88">
        <v>37878</v>
      </c>
      <c r="Z59" s="88">
        <v>40978</v>
      </c>
      <c r="AA59" s="88">
        <v>42072.1</v>
      </c>
      <c r="AB59" s="93"/>
      <c r="AC59" s="28"/>
      <c r="AD59" s="36"/>
      <c r="AE59" s="36"/>
      <c r="AF59" s="36"/>
      <c r="AG59" s="36"/>
      <c r="AH59" s="36"/>
      <c r="AI59" s="36"/>
      <c r="AJ59" s="36"/>
      <c r="AK59" s="36"/>
      <c r="AL59" s="36"/>
      <c r="AM59" s="36"/>
      <c r="AN59" s="36"/>
      <c r="AO59" s="36"/>
      <c r="AP59" s="36"/>
      <c r="AQ59" s="36"/>
      <c r="AR59" s="36"/>
      <c r="AS59" s="36"/>
      <c r="AT59" s="36"/>
      <c r="AU59" s="36"/>
      <c r="AV59" s="1"/>
      <c r="AW59" s="1"/>
      <c r="AX59" s="1"/>
      <c r="AY59" s="1"/>
    </row>
    <row r="60" spans="1:51" ht="150.75" customHeight="1">
      <c r="A60" s="1"/>
      <c r="B60" s="7"/>
      <c r="C60" s="116" t="s">
        <v>294</v>
      </c>
      <c r="D60" s="121" t="s">
        <v>148</v>
      </c>
      <c r="E60" s="134" t="s">
        <v>245</v>
      </c>
      <c r="F60" s="135" t="s">
        <v>163</v>
      </c>
      <c r="G60" s="46"/>
      <c r="H60" s="46"/>
      <c r="I60" s="135" t="s">
        <v>16</v>
      </c>
      <c r="J60" s="135" t="s">
        <v>18</v>
      </c>
      <c r="K60" s="136" t="s">
        <v>17</v>
      </c>
      <c r="L60" s="135"/>
      <c r="M60" s="135" t="s">
        <v>19</v>
      </c>
      <c r="N60" s="135" t="s">
        <v>20</v>
      </c>
      <c r="O60" s="136" t="s">
        <v>21</v>
      </c>
      <c r="P60" s="135"/>
      <c r="Q60" s="178" t="s">
        <v>601</v>
      </c>
      <c r="R60" s="135"/>
      <c r="S60" s="199" t="s">
        <v>589</v>
      </c>
      <c r="T60" s="46"/>
      <c r="U60" s="46"/>
      <c r="V60" s="87">
        <f aca="true" t="shared" si="5" ref="V60:AA60">V61+V62+V63+V64+V65</f>
        <v>25678.3</v>
      </c>
      <c r="W60" s="87">
        <f t="shared" si="5"/>
        <v>25678.3</v>
      </c>
      <c r="X60" s="87">
        <f t="shared" si="5"/>
        <v>0</v>
      </c>
      <c r="Y60" s="87">
        <f t="shared" si="5"/>
        <v>0</v>
      </c>
      <c r="Z60" s="87">
        <f t="shared" si="5"/>
        <v>0</v>
      </c>
      <c r="AA60" s="87">
        <f t="shared" si="5"/>
        <v>0</v>
      </c>
      <c r="AB60" s="93"/>
      <c r="AC60" s="35"/>
      <c r="AD60" s="35"/>
      <c r="AE60" s="1"/>
      <c r="AF60" s="1"/>
      <c r="AG60" s="1"/>
      <c r="AH60" s="1"/>
      <c r="AI60" s="1"/>
      <c r="AJ60" s="1"/>
      <c r="AK60" s="1"/>
      <c r="AL60" s="1"/>
      <c r="AM60" s="1"/>
      <c r="AN60" s="1"/>
      <c r="AO60" s="1"/>
      <c r="AP60" s="1"/>
      <c r="AQ60" s="1"/>
      <c r="AR60" s="1"/>
      <c r="AS60" s="1"/>
      <c r="AT60" s="1"/>
      <c r="AU60" s="1"/>
      <c r="AV60" s="1"/>
      <c r="AW60" s="1"/>
      <c r="AX60" s="1"/>
      <c r="AY60" s="1"/>
    </row>
    <row r="61" spans="1:51" ht="72" customHeight="1">
      <c r="A61" s="1"/>
      <c r="B61" s="7"/>
      <c r="C61" s="116"/>
      <c r="D61" s="122" t="s">
        <v>148</v>
      </c>
      <c r="E61" s="134"/>
      <c r="F61" s="135" t="s">
        <v>139</v>
      </c>
      <c r="G61" s="46"/>
      <c r="H61" s="46"/>
      <c r="I61" s="135"/>
      <c r="J61" s="135"/>
      <c r="K61" s="136"/>
      <c r="L61" s="135"/>
      <c r="M61" s="135"/>
      <c r="N61" s="135"/>
      <c r="O61" s="136"/>
      <c r="P61" s="135"/>
      <c r="Q61" s="135"/>
      <c r="R61" s="135"/>
      <c r="S61" s="136"/>
      <c r="T61" s="46"/>
      <c r="U61" s="46"/>
      <c r="V61" s="88">
        <v>5887.5</v>
      </c>
      <c r="W61" s="88">
        <v>5887.5</v>
      </c>
      <c r="X61" s="88">
        <v>0</v>
      </c>
      <c r="Y61" s="88">
        <v>0</v>
      </c>
      <c r="Z61" s="88">
        <v>0</v>
      </c>
      <c r="AA61" s="88">
        <v>0</v>
      </c>
      <c r="AB61" s="93"/>
      <c r="AC61" s="28"/>
      <c r="AD61" s="1"/>
      <c r="AE61" s="1"/>
      <c r="AF61" s="1"/>
      <c r="AG61" s="1"/>
      <c r="AH61" s="1"/>
      <c r="AI61" s="1"/>
      <c r="AJ61" s="1"/>
      <c r="AK61" s="1"/>
      <c r="AL61" s="1"/>
      <c r="AM61" s="1"/>
      <c r="AN61" s="1"/>
      <c r="AO61" s="1"/>
      <c r="AP61" s="1"/>
      <c r="AQ61" s="1"/>
      <c r="AR61" s="1"/>
      <c r="AS61" s="1"/>
      <c r="AT61" s="1"/>
      <c r="AU61" s="1"/>
      <c r="AV61" s="1"/>
      <c r="AW61" s="1"/>
      <c r="AX61" s="1"/>
      <c r="AY61" s="1"/>
    </row>
    <row r="62" spans="1:51" ht="72" customHeight="1">
      <c r="A62" s="1"/>
      <c r="B62" s="7"/>
      <c r="C62" s="116"/>
      <c r="D62" s="122" t="s">
        <v>148</v>
      </c>
      <c r="E62" s="134"/>
      <c r="F62" s="135" t="s">
        <v>140</v>
      </c>
      <c r="G62" s="46"/>
      <c r="H62" s="46"/>
      <c r="I62" s="135"/>
      <c r="J62" s="135"/>
      <c r="K62" s="136"/>
      <c r="L62" s="135"/>
      <c r="M62" s="135"/>
      <c r="N62" s="135"/>
      <c r="O62" s="136"/>
      <c r="P62" s="135"/>
      <c r="Q62" s="135"/>
      <c r="R62" s="135"/>
      <c r="S62" s="136"/>
      <c r="T62" s="46"/>
      <c r="U62" s="46"/>
      <c r="V62" s="88">
        <v>5965.3</v>
      </c>
      <c r="W62" s="88">
        <v>5965.3</v>
      </c>
      <c r="X62" s="88">
        <v>0</v>
      </c>
      <c r="Y62" s="88">
        <v>0</v>
      </c>
      <c r="Z62" s="88">
        <v>0</v>
      </c>
      <c r="AA62" s="88">
        <v>0</v>
      </c>
      <c r="AB62" s="93"/>
      <c r="AC62" s="28"/>
      <c r="AD62" s="1"/>
      <c r="AE62" s="1"/>
      <c r="AF62" s="1"/>
      <c r="AG62" s="1"/>
      <c r="AH62" s="1"/>
      <c r="AI62" s="1"/>
      <c r="AJ62" s="1"/>
      <c r="AK62" s="1"/>
      <c r="AL62" s="1"/>
      <c r="AM62" s="1"/>
      <c r="AN62" s="1"/>
      <c r="AO62" s="1"/>
      <c r="AP62" s="1"/>
      <c r="AQ62" s="1"/>
      <c r="AR62" s="1"/>
      <c r="AS62" s="1"/>
      <c r="AT62" s="1"/>
      <c r="AU62" s="1"/>
      <c r="AV62" s="1"/>
      <c r="AW62" s="1"/>
      <c r="AX62" s="1"/>
      <c r="AY62" s="1"/>
    </row>
    <row r="63" spans="1:51" ht="72" customHeight="1">
      <c r="A63" s="1"/>
      <c r="B63" s="7"/>
      <c r="C63" s="116"/>
      <c r="D63" s="122" t="s">
        <v>148</v>
      </c>
      <c r="E63" s="134"/>
      <c r="F63" s="135" t="s">
        <v>141</v>
      </c>
      <c r="G63" s="46"/>
      <c r="H63" s="46"/>
      <c r="I63" s="135"/>
      <c r="J63" s="135"/>
      <c r="K63" s="136"/>
      <c r="L63" s="135"/>
      <c r="M63" s="135"/>
      <c r="N63" s="135"/>
      <c r="O63" s="136"/>
      <c r="P63" s="135"/>
      <c r="Q63" s="135"/>
      <c r="R63" s="135"/>
      <c r="S63" s="136"/>
      <c r="T63" s="46"/>
      <c r="U63" s="46"/>
      <c r="V63" s="88">
        <v>83.2</v>
      </c>
      <c r="W63" s="88">
        <v>83.2</v>
      </c>
      <c r="X63" s="88">
        <v>0</v>
      </c>
      <c r="Y63" s="88">
        <v>0</v>
      </c>
      <c r="Z63" s="88">
        <v>0</v>
      </c>
      <c r="AA63" s="88">
        <v>0</v>
      </c>
      <c r="AB63" s="93"/>
      <c r="AC63" s="28"/>
      <c r="AD63" s="1"/>
      <c r="AE63" s="1"/>
      <c r="AF63" s="1"/>
      <c r="AG63" s="1"/>
      <c r="AH63" s="1"/>
      <c r="AI63" s="1"/>
      <c r="AJ63" s="1"/>
      <c r="AK63" s="1"/>
      <c r="AL63" s="1"/>
      <c r="AM63" s="1"/>
      <c r="AN63" s="1"/>
      <c r="AO63" s="1"/>
      <c r="AP63" s="1"/>
      <c r="AQ63" s="1"/>
      <c r="AR63" s="1"/>
      <c r="AS63" s="1"/>
      <c r="AT63" s="1"/>
      <c r="AU63" s="1"/>
      <c r="AV63" s="1"/>
      <c r="AW63" s="1"/>
      <c r="AX63" s="1"/>
      <c r="AY63" s="1"/>
    </row>
    <row r="64" spans="1:51" ht="72" customHeight="1">
      <c r="A64" s="1"/>
      <c r="B64" s="7"/>
      <c r="C64" s="116"/>
      <c r="D64" s="122" t="s">
        <v>148</v>
      </c>
      <c r="E64" s="134"/>
      <c r="F64" s="135" t="s">
        <v>129</v>
      </c>
      <c r="G64" s="46"/>
      <c r="H64" s="46"/>
      <c r="I64" s="135"/>
      <c r="J64" s="135"/>
      <c r="K64" s="136"/>
      <c r="L64" s="135"/>
      <c r="M64" s="135"/>
      <c r="N64" s="135"/>
      <c r="O64" s="136"/>
      <c r="P64" s="135"/>
      <c r="Q64" s="135"/>
      <c r="R64" s="135"/>
      <c r="S64" s="136"/>
      <c r="T64" s="46"/>
      <c r="U64" s="46"/>
      <c r="V64" s="88">
        <v>11929.6</v>
      </c>
      <c r="W64" s="88">
        <v>11929.6</v>
      </c>
      <c r="X64" s="88">
        <v>0</v>
      </c>
      <c r="Y64" s="88">
        <v>0</v>
      </c>
      <c r="Z64" s="88">
        <v>0</v>
      </c>
      <c r="AA64" s="88">
        <v>0</v>
      </c>
      <c r="AB64" s="93"/>
      <c r="AC64" s="28"/>
      <c r="AD64" s="1"/>
      <c r="AE64" s="1"/>
      <c r="AF64" s="1"/>
      <c r="AG64" s="1"/>
      <c r="AH64" s="1"/>
      <c r="AI64" s="1"/>
      <c r="AJ64" s="1"/>
      <c r="AK64" s="1"/>
      <c r="AL64" s="1"/>
      <c r="AM64" s="1"/>
      <c r="AN64" s="1"/>
      <c r="AO64" s="1"/>
      <c r="AP64" s="1"/>
      <c r="AQ64" s="1"/>
      <c r="AR64" s="1"/>
      <c r="AS64" s="1"/>
      <c r="AT64" s="1"/>
      <c r="AU64" s="1"/>
      <c r="AV64" s="1"/>
      <c r="AW64" s="1"/>
      <c r="AX64" s="1"/>
      <c r="AY64" s="1"/>
    </row>
    <row r="65" spans="1:51" ht="72" customHeight="1">
      <c r="A65" s="1"/>
      <c r="B65" s="7"/>
      <c r="C65" s="116"/>
      <c r="D65" s="122" t="s">
        <v>148</v>
      </c>
      <c r="E65" s="134"/>
      <c r="F65" s="139" t="s">
        <v>439</v>
      </c>
      <c r="G65" s="46"/>
      <c r="H65" s="46"/>
      <c r="I65" s="135"/>
      <c r="J65" s="135"/>
      <c r="K65" s="136"/>
      <c r="L65" s="135"/>
      <c r="M65" s="135"/>
      <c r="N65" s="135"/>
      <c r="O65" s="136"/>
      <c r="P65" s="135"/>
      <c r="Q65" s="135"/>
      <c r="R65" s="135"/>
      <c r="S65" s="136"/>
      <c r="T65" s="46"/>
      <c r="U65" s="46"/>
      <c r="V65" s="140">
        <v>1812.7</v>
      </c>
      <c r="W65" s="140">
        <v>1812.7</v>
      </c>
      <c r="X65" s="88">
        <v>0</v>
      </c>
      <c r="Y65" s="88">
        <v>0</v>
      </c>
      <c r="Z65" s="88">
        <v>0</v>
      </c>
      <c r="AA65" s="88">
        <v>0</v>
      </c>
      <c r="AB65" s="93"/>
      <c r="AC65" s="28"/>
      <c r="AD65" s="1"/>
      <c r="AE65" s="1"/>
      <c r="AF65" s="1"/>
      <c r="AG65" s="1"/>
      <c r="AH65" s="1"/>
      <c r="AI65" s="1"/>
      <c r="AJ65" s="1"/>
      <c r="AK65" s="1"/>
      <c r="AL65" s="1"/>
      <c r="AM65" s="1"/>
      <c r="AN65" s="1"/>
      <c r="AO65" s="1"/>
      <c r="AP65" s="1"/>
      <c r="AQ65" s="1"/>
      <c r="AR65" s="1"/>
      <c r="AS65" s="1"/>
      <c r="AT65" s="1"/>
      <c r="AU65" s="1"/>
      <c r="AV65" s="1"/>
      <c r="AW65" s="1"/>
      <c r="AX65" s="1"/>
      <c r="AY65" s="1"/>
    </row>
    <row r="66" spans="1:51" ht="72" customHeight="1">
      <c r="A66" s="1"/>
      <c r="B66" s="6"/>
      <c r="C66" s="116" t="s">
        <v>295</v>
      </c>
      <c r="D66" s="121" t="s">
        <v>66</v>
      </c>
      <c r="E66" s="134" t="s">
        <v>96</v>
      </c>
      <c r="F66" s="135"/>
      <c r="G66" s="46"/>
      <c r="H66" s="46"/>
      <c r="I66" s="135" t="s">
        <v>346</v>
      </c>
      <c r="J66" s="135"/>
      <c r="K66" s="136">
        <v>38718</v>
      </c>
      <c r="L66" s="135"/>
      <c r="M66" s="135" t="s">
        <v>348</v>
      </c>
      <c r="N66" s="135"/>
      <c r="O66" s="136">
        <v>38718</v>
      </c>
      <c r="P66" s="135"/>
      <c r="Q66" s="135"/>
      <c r="R66" s="135"/>
      <c r="S66" s="136"/>
      <c r="T66" s="46"/>
      <c r="U66" s="46"/>
      <c r="V66" s="88"/>
      <c r="W66" s="88"/>
      <c r="X66" s="88"/>
      <c r="Y66" s="88"/>
      <c r="Z66" s="88"/>
      <c r="AA66" s="88"/>
      <c r="AB66" s="93"/>
      <c r="AC66" s="28"/>
      <c r="AD66" s="1"/>
      <c r="AE66" s="1"/>
      <c r="AF66" s="1"/>
      <c r="AG66" s="1"/>
      <c r="AH66" s="1"/>
      <c r="AI66" s="1"/>
      <c r="AJ66" s="1"/>
      <c r="AK66" s="1"/>
      <c r="AL66" s="1"/>
      <c r="AM66" s="1"/>
      <c r="AN66" s="1"/>
      <c r="AO66" s="1"/>
      <c r="AP66" s="1"/>
      <c r="AQ66" s="1"/>
      <c r="AR66" s="1"/>
      <c r="AS66" s="1"/>
      <c r="AT66" s="1"/>
      <c r="AU66" s="1"/>
      <c r="AV66" s="1"/>
      <c r="AW66" s="1"/>
      <c r="AX66" s="1"/>
      <c r="AY66" s="1"/>
    </row>
    <row r="67" spans="1:51" ht="77.25" customHeight="1">
      <c r="A67" s="1"/>
      <c r="B67" s="7"/>
      <c r="C67" s="116" t="s">
        <v>296</v>
      </c>
      <c r="D67" s="121" t="s">
        <v>257</v>
      </c>
      <c r="E67" s="134" t="s">
        <v>227</v>
      </c>
      <c r="F67" s="135" t="s">
        <v>112</v>
      </c>
      <c r="G67" s="46"/>
      <c r="H67" s="46"/>
      <c r="I67" s="135" t="s">
        <v>28</v>
      </c>
      <c r="J67" s="135" t="s">
        <v>29</v>
      </c>
      <c r="K67" s="136" t="s">
        <v>30</v>
      </c>
      <c r="L67" s="135"/>
      <c r="M67" s="135" t="s">
        <v>31</v>
      </c>
      <c r="N67" s="135" t="s">
        <v>32</v>
      </c>
      <c r="O67" s="135" t="s">
        <v>33</v>
      </c>
      <c r="P67" s="135"/>
      <c r="Q67" s="135"/>
      <c r="R67" s="135"/>
      <c r="S67" s="135"/>
      <c r="T67" s="46"/>
      <c r="U67" s="46"/>
      <c r="V67" s="88">
        <v>1779.5</v>
      </c>
      <c r="W67" s="88">
        <v>1779.5</v>
      </c>
      <c r="X67" s="88">
        <v>2423.7</v>
      </c>
      <c r="Y67" s="88">
        <v>2328.5</v>
      </c>
      <c r="Z67" s="88">
        <v>2439.4</v>
      </c>
      <c r="AA67" s="88">
        <v>2452.1</v>
      </c>
      <c r="AB67" s="93"/>
      <c r="AC67" s="35"/>
      <c r="AD67" s="1"/>
      <c r="AE67" s="1"/>
      <c r="AF67" s="1"/>
      <c r="AG67" s="1"/>
      <c r="AH67" s="1"/>
      <c r="AI67" s="1"/>
      <c r="AJ67" s="1"/>
      <c r="AK67" s="1"/>
      <c r="AL67" s="1"/>
      <c r="AM67" s="1"/>
      <c r="AN67" s="1"/>
      <c r="AO67" s="1"/>
      <c r="AP67" s="1"/>
      <c r="AQ67" s="1"/>
      <c r="AR67" s="1"/>
      <c r="AS67" s="1"/>
      <c r="AT67" s="1"/>
      <c r="AU67" s="1"/>
      <c r="AV67" s="1"/>
      <c r="AW67" s="1"/>
      <c r="AX67" s="1"/>
      <c r="AY67" s="1"/>
    </row>
    <row r="68" spans="1:51" ht="99.75" customHeight="1">
      <c r="A68" s="1"/>
      <c r="B68" s="7"/>
      <c r="C68" s="116" t="s">
        <v>297</v>
      </c>
      <c r="D68" s="121" t="s">
        <v>256</v>
      </c>
      <c r="E68" s="134" t="s">
        <v>258</v>
      </c>
      <c r="F68" s="178" t="s">
        <v>508</v>
      </c>
      <c r="G68" s="46"/>
      <c r="H68" s="46"/>
      <c r="I68" s="135" t="s">
        <v>145</v>
      </c>
      <c r="J68" s="135" t="s">
        <v>34</v>
      </c>
      <c r="K68" s="135" t="s">
        <v>35</v>
      </c>
      <c r="L68" s="135"/>
      <c r="M68" s="135" t="s">
        <v>358</v>
      </c>
      <c r="N68" s="135" t="s">
        <v>36</v>
      </c>
      <c r="O68" s="135" t="s">
        <v>37</v>
      </c>
      <c r="P68" s="135"/>
      <c r="Q68" s="201" t="s">
        <v>629</v>
      </c>
      <c r="R68" s="135"/>
      <c r="S68" s="178" t="s">
        <v>607</v>
      </c>
      <c r="T68" s="46"/>
      <c r="U68" s="46"/>
      <c r="V68" s="87">
        <v>4793.3</v>
      </c>
      <c r="W68" s="87">
        <v>4793.3</v>
      </c>
      <c r="X68" s="88">
        <f>X69+X70</f>
        <v>6135.5</v>
      </c>
      <c r="Y68" s="88">
        <f>Y69+Y70</f>
        <v>6475.200000000001</v>
      </c>
      <c r="Z68" s="88">
        <f>Z69+Z70</f>
        <v>6799.5</v>
      </c>
      <c r="AA68" s="88">
        <f>AA69+AA70</f>
        <v>6902.2</v>
      </c>
      <c r="AB68" s="93"/>
      <c r="AC68" s="28"/>
      <c r="AD68" s="35"/>
      <c r="AE68" s="1"/>
      <c r="AF68" s="1"/>
      <c r="AG68" s="1"/>
      <c r="AH68" s="1"/>
      <c r="AI68" s="1"/>
      <c r="AJ68" s="1"/>
      <c r="AK68" s="1"/>
      <c r="AL68" s="1"/>
      <c r="AM68" s="1"/>
      <c r="AN68" s="1"/>
      <c r="AO68" s="1"/>
      <c r="AP68" s="1"/>
      <c r="AQ68" s="1"/>
      <c r="AR68" s="1"/>
      <c r="AS68" s="1"/>
      <c r="AT68" s="1"/>
      <c r="AU68" s="1"/>
      <c r="AV68" s="1"/>
      <c r="AW68" s="1"/>
      <c r="AX68" s="1"/>
      <c r="AY68" s="1"/>
    </row>
    <row r="69" spans="1:51" ht="72" customHeight="1">
      <c r="A69" s="1"/>
      <c r="B69" s="7"/>
      <c r="C69" s="116"/>
      <c r="D69" s="122" t="s">
        <v>256</v>
      </c>
      <c r="E69" s="134"/>
      <c r="F69" s="135" t="s">
        <v>112</v>
      </c>
      <c r="G69" s="46"/>
      <c r="H69" s="46"/>
      <c r="I69" s="135"/>
      <c r="J69" s="135"/>
      <c r="K69" s="135"/>
      <c r="L69" s="135"/>
      <c r="M69" s="135"/>
      <c r="N69" s="135"/>
      <c r="O69" s="135"/>
      <c r="P69" s="135"/>
      <c r="Q69" s="135"/>
      <c r="R69" s="135"/>
      <c r="S69" s="135"/>
      <c r="T69" s="46"/>
      <c r="U69" s="46"/>
      <c r="V69" s="88">
        <v>4793.3</v>
      </c>
      <c r="W69" s="88">
        <v>4793.3</v>
      </c>
      <c r="X69" s="88">
        <v>5872.2</v>
      </c>
      <c r="Y69" s="88">
        <v>6414.1</v>
      </c>
      <c r="Z69" s="88">
        <v>6737.2</v>
      </c>
      <c r="AA69" s="88">
        <v>6839.3</v>
      </c>
      <c r="AB69" s="93"/>
      <c r="AC69" s="28"/>
      <c r="AD69" s="1"/>
      <c r="AE69" s="1"/>
      <c r="AF69" s="1"/>
      <c r="AG69" s="1"/>
      <c r="AH69" s="1"/>
      <c r="AI69" s="1"/>
      <c r="AJ69" s="1"/>
      <c r="AK69" s="1"/>
      <c r="AL69" s="1"/>
      <c r="AM69" s="1"/>
      <c r="AN69" s="1"/>
      <c r="AO69" s="1"/>
      <c r="AP69" s="1"/>
      <c r="AQ69" s="1"/>
      <c r="AR69" s="1"/>
      <c r="AS69" s="1"/>
      <c r="AT69" s="1"/>
      <c r="AU69" s="1"/>
      <c r="AV69" s="1"/>
      <c r="AW69" s="1"/>
      <c r="AX69" s="1"/>
      <c r="AY69" s="1"/>
    </row>
    <row r="70" spans="1:51" ht="72" customHeight="1">
      <c r="A70" s="1"/>
      <c r="B70" s="7"/>
      <c r="C70" s="116"/>
      <c r="D70" s="122" t="s">
        <v>256</v>
      </c>
      <c r="E70" s="134"/>
      <c r="F70" s="177" t="s">
        <v>326</v>
      </c>
      <c r="G70" s="46"/>
      <c r="H70" s="46"/>
      <c r="I70" s="135"/>
      <c r="J70" s="135"/>
      <c r="K70" s="135"/>
      <c r="L70" s="135"/>
      <c r="M70" s="135"/>
      <c r="N70" s="135"/>
      <c r="O70" s="135"/>
      <c r="P70" s="135"/>
      <c r="Q70" s="135"/>
      <c r="R70" s="135"/>
      <c r="S70" s="135"/>
      <c r="T70" s="46"/>
      <c r="U70" s="46"/>
      <c r="V70" s="88"/>
      <c r="W70" s="88"/>
      <c r="X70" s="88">
        <v>263.3</v>
      </c>
      <c r="Y70" s="88">
        <v>61.1</v>
      </c>
      <c r="Z70" s="88">
        <v>62.3</v>
      </c>
      <c r="AA70" s="88">
        <v>62.9</v>
      </c>
      <c r="AB70" s="93"/>
      <c r="AC70" s="28"/>
      <c r="AD70" s="1"/>
      <c r="AE70" s="1"/>
      <c r="AF70" s="1"/>
      <c r="AG70" s="1"/>
      <c r="AH70" s="1"/>
      <c r="AI70" s="1"/>
      <c r="AJ70" s="1"/>
      <c r="AK70" s="1"/>
      <c r="AL70" s="1"/>
      <c r="AM70" s="1"/>
      <c r="AN70" s="1"/>
      <c r="AO70" s="1"/>
      <c r="AP70" s="1"/>
      <c r="AQ70" s="1"/>
      <c r="AR70" s="1"/>
      <c r="AS70" s="1"/>
      <c r="AT70" s="1"/>
      <c r="AU70" s="1"/>
      <c r="AV70" s="1"/>
      <c r="AW70" s="1"/>
      <c r="AX70" s="1"/>
      <c r="AY70" s="1"/>
    </row>
    <row r="71" spans="1:51" ht="72" customHeight="1" hidden="1">
      <c r="A71" s="1"/>
      <c r="B71" s="7"/>
      <c r="C71" s="116"/>
      <c r="D71" s="122" t="s">
        <v>256</v>
      </c>
      <c r="E71" s="134"/>
      <c r="F71" s="135" t="s">
        <v>128</v>
      </c>
      <c r="G71" s="46"/>
      <c r="H71" s="46"/>
      <c r="I71" s="135"/>
      <c r="J71" s="135"/>
      <c r="K71" s="135"/>
      <c r="L71" s="135"/>
      <c r="M71" s="135"/>
      <c r="N71" s="135"/>
      <c r="O71" s="135"/>
      <c r="P71" s="135"/>
      <c r="Q71" s="135"/>
      <c r="R71" s="135"/>
      <c r="S71" s="135"/>
      <c r="T71" s="46"/>
      <c r="U71" s="46"/>
      <c r="V71" s="88"/>
      <c r="W71" s="88"/>
      <c r="X71" s="88"/>
      <c r="Y71" s="88"/>
      <c r="Z71" s="88"/>
      <c r="AA71" s="88"/>
      <c r="AB71" s="93"/>
      <c r="AC71" s="28"/>
      <c r="AD71" s="1"/>
      <c r="AE71" s="1"/>
      <c r="AF71" s="1"/>
      <c r="AG71" s="1"/>
      <c r="AH71" s="1"/>
      <c r="AI71" s="1"/>
      <c r="AJ71" s="1"/>
      <c r="AK71" s="1"/>
      <c r="AL71" s="1"/>
      <c r="AM71" s="1"/>
      <c r="AN71" s="1"/>
      <c r="AO71" s="1"/>
      <c r="AP71" s="1"/>
      <c r="AQ71" s="1"/>
      <c r="AR71" s="1"/>
      <c r="AS71" s="1"/>
      <c r="AT71" s="1"/>
      <c r="AU71" s="1"/>
      <c r="AV71" s="1"/>
      <c r="AW71" s="1"/>
      <c r="AX71" s="1"/>
      <c r="AY71" s="1"/>
    </row>
    <row r="72" spans="1:51" ht="72" customHeight="1">
      <c r="A72" s="1"/>
      <c r="B72" s="7"/>
      <c r="C72" s="116" t="s">
        <v>298</v>
      </c>
      <c r="D72" s="121" t="s">
        <v>255</v>
      </c>
      <c r="E72" s="134" t="s">
        <v>259</v>
      </c>
      <c r="F72" s="135"/>
      <c r="G72" s="46"/>
      <c r="H72" s="46"/>
      <c r="I72" s="135"/>
      <c r="J72" s="135"/>
      <c r="K72" s="135"/>
      <c r="L72" s="135"/>
      <c r="M72" s="135"/>
      <c r="N72" s="135"/>
      <c r="O72" s="136"/>
      <c r="P72" s="135"/>
      <c r="Q72" s="137"/>
      <c r="R72" s="135"/>
      <c r="S72" s="135"/>
      <c r="T72" s="46"/>
      <c r="U72" s="46"/>
      <c r="V72" s="88"/>
      <c r="W72" s="88"/>
      <c r="X72" s="88"/>
      <c r="Y72" s="88"/>
      <c r="Z72" s="88"/>
      <c r="AA72" s="88"/>
      <c r="AB72" s="93"/>
      <c r="AC72" s="28"/>
      <c r="AD72" s="1"/>
      <c r="AE72" s="1"/>
      <c r="AF72" s="1"/>
      <c r="AG72" s="1"/>
      <c r="AH72" s="1"/>
      <c r="AI72" s="1"/>
      <c r="AJ72" s="1"/>
      <c r="AK72" s="1"/>
      <c r="AL72" s="1"/>
      <c r="AM72" s="1"/>
      <c r="AN72" s="1"/>
      <c r="AO72" s="1"/>
      <c r="AP72" s="1"/>
      <c r="AQ72" s="1"/>
      <c r="AR72" s="1"/>
      <c r="AS72" s="1"/>
      <c r="AT72" s="1"/>
      <c r="AU72" s="1"/>
      <c r="AV72" s="1"/>
      <c r="AW72" s="1"/>
      <c r="AX72" s="1"/>
      <c r="AY72" s="1"/>
    </row>
    <row r="73" spans="1:51" ht="75" customHeight="1">
      <c r="A73" s="1"/>
      <c r="B73" s="6"/>
      <c r="C73" s="116" t="s">
        <v>299</v>
      </c>
      <c r="D73" s="121" t="s">
        <v>254</v>
      </c>
      <c r="E73" s="134" t="s">
        <v>391</v>
      </c>
      <c r="F73" s="135"/>
      <c r="G73" s="46"/>
      <c r="H73" s="46"/>
      <c r="I73" s="135"/>
      <c r="J73" s="135"/>
      <c r="K73" s="135"/>
      <c r="L73" s="135"/>
      <c r="M73" s="135"/>
      <c r="N73" s="135"/>
      <c r="O73" s="136"/>
      <c r="P73" s="135"/>
      <c r="Q73" s="137"/>
      <c r="R73" s="135"/>
      <c r="S73" s="135"/>
      <c r="T73" s="46"/>
      <c r="U73" s="46"/>
      <c r="V73" s="88"/>
      <c r="W73" s="88"/>
      <c r="X73" s="88"/>
      <c r="Y73" s="88"/>
      <c r="Z73" s="88"/>
      <c r="AA73" s="88"/>
      <c r="AB73" s="93"/>
      <c r="AC73" s="28"/>
      <c r="AD73" s="1"/>
      <c r="AE73" s="1"/>
      <c r="AF73" s="1"/>
      <c r="AG73" s="1"/>
      <c r="AH73" s="1"/>
      <c r="AI73" s="1"/>
      <c r="AJ73" s="1"/>
      <c r="AK73" s="1"/>
      <c r="AL73" s="1"/>
      <c r="AM73" s="1"/>
      <c r="AN73" s="1"/>
      <c r="AO73" s="1"/>
      <c r="AP73" s="1"/>
      <c r="AQ73" s="1"/>
      <c r="AR73" s="1"/>
      <c r="AS73" s="1"/>
      <c r="AT73" s="1"/>
      <c r="AU73" s="1"/>
      <c r="AV73" s="1"/>
      <c r="AW73" s="1"/>
      <c r="AX73" s="1"/>
      <c r="AY73" s="1"/>
    </row>
    <row r="74" spans="1:51" ht="93.75" customHeight="1">
      <c r="A74" s="1"/>
      <c r="B74" s="7"/>
      <c r="C74" s="40" t="s">
        <v>300</v>
      </c>
      <c r="D74" s="121" t="s">
        <v>93</v>
      </c>
      <c r="E74" s="53" t="s">
        <v>395</v>
      </c>
      <c r="F74" s="174" t="s">
        <v>555</v>
      </c>
      <c r="G74" s="44"/>
      <c r="H74" s="44"/>
      <c r="I74" s="55" t="s">
        <v>38</v>
      </c>
      <c r="J74" s="56" t="s">
        <v>39</v>
      </c>
      <c r="K74" s="56" t="s">
        <v>40</v>
      </c>
      <c r="L74" s="43"/>
      <c r="M74" s="57" t="s">
        <v>41</v>
      </c>
      <c r="N74" s="56" t="s">
        <v>42</v>
      </c>
      <c r="O74" s="56" t="s">
        <v>43</v>
      </c>
      <c r="P74" s="43"/>
      <c r="Q74" s="45"/>
      <c r="R74" s="43"/>
      <c r="S74" s="43"/>
      <c r="T74" s="44"/>
      <c r="U74" s="44"/>
      <c r="V74" s="88">
        <f aca="true" t="shared" si="6" ref="V74:AA74">V77+V78</f>
        <v>4481.099999999999</v>
      </c>
      <c r="W74" s="88">
        <f t="shared" si="6"/>
        <v>4481.099999999999</v>
      </c>
      <c r="X74" s="88">
        <f t="shared" si="6"/>
        <v>326.2</v>
      </c>
      <c r="Y74" s="88">
        <f t="shared" si="6"/>
        <v>300</v>
      </c>
      <c r="Z74" s="88">
        <f t="shared" si="6"/>
        <v>300</v>
      </c>
      <c r="AA74" s="88">
        <f t="shared" si="6"/>
        <v>300</v>
      </c>
      <c r="AB74" s="93"/>
      <c r="AC74" s="28"/>
      <c r="AD74" s="1"/>
      <c r="AE74" s="1"/>
      <c r="AF74" s="1"/>
      <c r="AG74" s="1"/>
      <c r="AH74" s="1"/>
      <c r="AI74" s="1"/>
      <c r="AJ74" s="1"/>
      <c r="AK74" s="1"/>
      <c r="AL74" s="1"/>
      <c r="AM74" s="1"/>
      <c r="AN74" s="1"/>
      <c r="AO74" s="1"/>
      <c r="AP74" s="1"/>
      <c r="AQ74" s="1"/>
      <c r="AR74" s="1"/>
      <c r="AS74" s="1"/>
      <c r="AT74" s="1"/>
      <c r="AU74" s="1"/>
      <c r="AV74" s="1"/>
      <c r="AW74" s="1"/>
      <c r="AX74" s="1"/>
      <c r="AY74" s="1"/>
    </row>
    <row r="75" spans="1:51" ht="72" customHeight="1" hidden="1">
      <c r="A75" s="1"/>
      <c r="B75" s="7"/>
      <c r="C75" s="40"/>
      <c r="D75" s="122" t="s">
        <v>93</v>
      </c>
      <c r="E75" s="53"/>
      <c r="F75" s="141" t="s">
        <v>442</v>
      </c>
      <c r="G75" s="44"/>
      <c r="H75" s="44"/>
      <c r="I75" s="43"/>
      <c r="J75" s="43"/>
      <c r="K75" s="43"/>
      <c r="L75" s="43"/>
      <c r="M75" s="43"/>
      <c r="N75" s="43"/>
      <c r="O75" s="43"/>
      <c r="P75" s="43"/>
      <c r="Q75" s="45"/>
      <c r="R75" s="43"/>
      <c r="S75" s="43"/>
      <c r="T75" s="44"/>
      <c r="U75" s="44"/>
      <c r="V75" s="88">
        <v>4000</v>
      </c>
      <c r="W75" s="88">
        <v>4000</v>
      </c>
      <c r="X75" s="88">
        <v>8115.7</v>
      </c>
      <c r="Y75" s="88">
        <v>8724.4</v>
      </c>
      <c r="Z75" s="140"/>
      <c r="AA75" s="140"/>
      <c r="AB75" s="93"/>
      <c r="AC75" s="28"/>
      <c r="AD75" s="1"/>
      <c r="AE75" s="1"/>
      <c r="AF75" s="1"/>
      <c r="AG75" s="1"/>
      <c r="AH75" s="1"/>
      <c r="AI75" s="1"/>
      <c r="AJ75" s="1"/>
      <c r="AK75" s="1"/>
      <c r="AL75" s="1"/>
      <c r="AM75" s="1"/>
      <c r="AN75" s="1"/>
      <c r="AO75" s="1"/>
      <c r="AP75" s="1"/>
      <c r="AQ75" s="1"/>
      <c r="AR75" s="1"/>
      <c r="AS75" s="1"/>
      <c r="AT75" s="1"/>
      <c r="AU75" s="1"/>
      <c r="AV75" s="1"/>
      <c r="AW75" s="1"/>
      <c r="AX75" s="1"/>
      <c r="AY75" s="1"/>
    </row>
    <row r="76" spans="1:51" ht="72" customHeight="1" hidden="1">
      <c r="A76" s="1"/>
      <c r="B76" s="7"/>
      <c r="C76" s="40"/>
      <c r="D76" s="122" t="s">
        <v>93</v>
      </c>
      <c r="E76" s="53"/>
      <c r="F76" s="141" t="s">
        <v>142</v>
      </c>
      <c r="G76" s="44"/>
      <c r="H76" s="44"/>
      <c r="I76" s="43"/>
      <c r="J76" s="43"/>
      <c r="K76" s="43"/>
      <c r="L76" s="43"/>
      <c r="M76" s="43"/>
      <c r="N76" s="43"/>
      <c r="O76" s="43"/>
      <c r="P76" s="43"/>
      <c r="Q76" s="45"/>
      <c r="R76" s="43"/>
      <c r="S76" s="43"/>
      <c r="T76" s="44"/>
      <c r="U76" s="44"/>
      <c r="V76" s="140"/>
      <c r="W76" s="140"/>
      <c r="X76" s="140"/>
      <c r="Y76" s="140"/>
      <c r="Z76" s="140"/>
      <c r="AA76" s="140"/>
      <c r="AB76" s="93"/>
      <c r="AC76" s="28"/>
      <c r="AD76" s="1"/>
      <c r="AE76" s="1"/>
      <c r="AF76" s="1"/>
      <c r="AG76" s="1"/>
      <c r="AH76" s="1"/>
      <c r="AI76" s="1"/>
      <c r="AJ76" s="1"/>
      <c r="AK76" s="1"/>
      <c r="AL76" s="1"/>
      <c r="AM76" s="1"/>
      <c r="AN76" s="1"/>
      <c r="AO76" s="1"/>
      <c r="AP76" s="1"/>
      <c r="AQ76" s="1"/>
      <c r="AR76" s="1"/>
      <c r="AS76" s="1"/>
      <c r="AT76" s="1"/>
      <c r="AU76" s="1"/>
      <c r="AV76" s="1"/>
      <c r="AW76" s="1"/>
      <c r="AX76" s="1"/>
      <c r="AY76" s="1"/>
    </row>
    <row r="77" spans="1:51" ht="72" customHeight="1">
      <c r="A77" s="1"/>
      <c r="B77" s="7"/>
      <c r="C77" s="40"/>
      <c r="D77" s="122" t="s">
        <v>93</v>
      </c>
      <c r="E77" s="53"/>
      <c r="F77" s="174" t="s">
        <v>556</v>
      </c>
      <c r="G77" s="44"/>
      <c r="H77" s="44"/>
      <c r="I77" s="43"/>
      <c r="J77" s="43"/>
      <c r="K77" s="43"/>
      <c r="L77" s="43"/>
      <c r="M77" s="43"/>
      <c r="N77" s="43"/>
      <c r="O77" s="43"/>
      <c r="P77" s="43"/>
      <c r="Q77" s="45"/>
      <c r="R77" s="43"/>
      <c r="S77" s="43"/>
      <c r="T77" s="44"/>
      <c r="U77" s="44"/>
      <c r="V77" s="88">
        <v>4192.4</v>
      </c>
      <c r="W77" s="88">
        <v>4192.4</v>
      </c>
      <c r="X77" s="140">
        <v>0</v>
      </c>
      <c r="Y77" s="140"/>
      <c r="Z77" s="140"/>
      <c r="AA77" s="140"/>
      <c r="AB77" s="93"/>
      <c r="AC77" s="28"/>
      <c r="AD77" s="1"/>
      <c r="AE77" s="1"/>
      <c r="AF77" s="1"/>
      <c r="AG77" s="1"/>
      <c r="AH77" s="1"/>
      <c r="AI77" s="1"/>
      <c r="AJ77" s="1"/>
      <c r="AK77" s="1"/>
      <c r="AL77" s="1"/>
      <c r="AM77" s="1"/>
      <c r="AN77" s="1"/>
      <c r="AO77" s="1"/>
      <c r="AP77" s="1"/>
      <c r="AQ77" s="1"/>
      <c r="AR77" s="1"/>
      <c r="AS77" s="1"/>
      <c r="AT77" s="1"/>
      <c r="AU77" s="1"/>
      <c r="AV77" s="1"/>
      <c r="AW77" s="1"/>
      <c r="AX77" s="1"/>
      <c r="AY77" s="1"/>
    </row>
    <row r="78" spans="1:51" ht="72" customHeight="1">
      <c r="A78" s="1"/>
      <c r="B78" s="7"/>
      <c r="C78" s="40"/>
      <c r="D78" s="122" t="s">
        <v>93</v>
      </c>
      <c r="E78" s="53"/>
      <c r="F78" s="141" t="s">
        <v>441</v>
      </c>
      <c r="G78" s="44"/>
      <c r="H78" s="44"/>
      <c r="I78" s="43"/>
      <c r="J78" s="43"/>
      <c r="K78" s="43"/>
      <c r="L78" s="43"/>
      <c r="M78" s="43"/>
      <c r="N78" s="43"/>
      <c r="O78" s="43"/>
      <c r="P78" s="43"/>
      <c r="Q78" s="45"/>
      <c r="R78" s="43"/>
      <c r="S78" s="43"/>
      <c r="T78" s="44"/>
      <c r="U78" s="44"/>
      <c r="V78" s="88">
        <v>288.7</v>
      </c>
      <c r="W78" s="88">
        <v>288.7</v>
      </c>
      <c r="X78" s="88">
        <v>326.2</v>
      </c>
      <c r="Y78" s="88">
        <v>300</v>
      </c>
      <c r="Z78" s="88">
        <v>300</v>
      </c>
      <c r="AA78" s="88">
        <v>300</v>
      </c>
      <c r="AB78" s="93"/>
      <c r="AC78" s="28"/>
      <c r="AD78" s="1"/>
      <c r="AE78" s="1"/>
      <c r="AF78" s="1"/>
      <c r="AG78" s="1"/>
      <c r="AH78" s="1"/>
      <c r="AI78" s="1"/>
      <c r="AJ78" s="1"/>
      <c r="AK78" s="1"/>
      <c r="AL78" s="1"/>
      <c r="AM78" s="1"/>
      <c r="AN78" s="1"/>
      <c r="AO78" s="1"/>
      <c r="AP78" s="1"/>
      <c r="AQ78" s="1"/>
      <c r="AR78" s="1"/>
      <c r="AS78" s="1"/>
      <c r="AT78" s="1"/>
      <c r="AU78" s="1"/>
      <c r="AV78" s="1"/>
      <c r="AW78" s="1"/>
      <c r="AX78" s="1"/>
      <c r="AY78" s="1"/>
    </row>
    <row r="79" spans="1:51" ht="72" customHeight="1">
      <c r="A79" s="1"/>
      <c r="B79" s="7"/>
      <c r="C79" s="40" t="s">
        <v>301</v>
      </c>
      <c r="D79" s="121" t="s">
        <v>241</v>
      </c>
      <c r="E79" s="53" t="s">
        <v>159</v>
      </c>
      <c r="F79" s="43"/>
      <c r="G79" s="44"/>
      <c r="H79" s="44"/>
      <c r="I79" s="43"/>
      <c r="J79" s="43"/>
      <c r="K79" s="43"/>
      <c r="L79" s="43"/>
      <c r="M79" s="43"/>
      <c r="N79" s="43"/>
      <c r="O79" s="58"/>
      <c r="P79" s="43"/>
      <c r="Q79" s="45"/>
      <c r="R79" s="43"/>
      <c r="S79" s="43"/>
      <c r="T79" s="44"/>
      <c r="U79" s="44"/>
      <c r="V79" s="88"/>
      <c r="W79" s="88"/>
      <c r="X79" s="88"/>
      <c r="Y79" s="88"/>
      <c r="Z79" s="88"/>
      <c r="AA79" s="88"/>
      <c r="AB79" s="93"/>
      <c r="AC79" s="28"/>
      <c r="AD79" s="1"/>
      <c r="AE79" s="1"/>
      <c r="AF79" s="1"/>
      <c r="AG79" s="1"/>
      <c r="AH79" s="1"/>
      <c r="AI79" s="1"/>
      <c r="AJ79" s="1"/>
      <c r="AK79" s="1"/>
      <c r="AL79" s="1"/>
      <c r="AM79" s="1"/>
      <c r="AN79" s="1"/>
      <c r="AO79" s="1"/>
      <c r="AP79" s="1"/>
      <c r="AQ79" s="1"/>
      <c r="AR79" s="1"/>
      <c r="AS79" s="1"/>
      <c r="AT79" s="1"/>
      <c r="AU79" s="1"/>
      <c r="AV79" s="1"/>
      <c r="AW79" s="1"/>
      <c r="AX79" s="1"/>
      <c r="AY79" s="1"/>
    </row>
    <row r="80" spans="1:51" ht="72" customHeight="1">
      <c r="A80" s="1"/>
      <c r="B80" s="6"/>
      <c r="C80" s="40" t="s">
        <v>302</v>
      </c>
      <c r="D80" s="121" t="s">
        <v>396</v>
      </c>
      <c r="E80" s="53" t="s">
        <v>98</v>
      </c>
      <c r="F80" s="43"/>
      <c r="G80" s="44"/>
      <c r="H80" s="44"/>
      <c r="I80" s="43"/>
      <c r="J80" s="43"/>
      <c r="K80" s="43"/>
      <c r="L80" s="43"/>
      <c r="M80" s="43"/>
      <c r="N80" s="43"/>
      <c r="O80" s="43"/>
      <c r="P80" s="43"/>
      <c r="Q80" s="45"/>
      <c r="R80" s="43"/>
      <c r="S80" s="43"/>
      <c r="T80" s="44"/>
      <c r="U80" s="44"/>
      <c r="V80" s="88"/>
      <c r="W80" s="88"/>
      <c r="X80" s="88"/>
      <c r="Y80" s="88"/>
      <c r="Z80" s="88"/>
      <c r="AA80" s="88"/>
      <c r="AB80" s="93"/>
      <c r="AC80" s="28"/>
      <c r="AD80" s="1"/>
      <c r="AE80" s="1"/>
      <c r="AF80" s="1"/>
      <c r="AG80" s="1"/>
      <c r="AH80" s="1"/>
      <c r="AI80" s="1"/>
      <c r="AJ80" s="1"/>
      <c r="AK80" s="1"/>
      <c r="AL80" s="1"/>
      <c r="AM80" s="1"/>
      <c r="AN80" s="1"/>
      <c r="AO80" s="1"/>
      <c r="AP80" s="1"/>
      <c r="AQ80" s="1"/>
      <c r="AR80" s="1"/>
      <c r="AS80" s="1"/>
      <c r="AT80" s="1"/>
      <c r="AU80" s="1"/>
      <c r="AV80" s="1"/>
      <c r="AW80" s="1"/>
      <c r="AX80" s="1"/>
      <c r="AY80" s="1"/>
    </row>
    <row r="81" spans="1:51" ht="72" customHeight="1">
      <c r="A81" s="1"/>
      <c r="B81" s="6"/>
      <c r="C81" s="40" t="s">
        <v>303</v>
      </c>
      <c r="D81" s="121" t="s">
        <v>240</v>
      </c>
      <c r="E81" s="53" t="s">
        <v>249</v>
      </c>
      <c r="F81" s="174" t="s">
        <v>504</v>
      </c>
      <c r="G81" s="44"/>
      <c r="H81" s="44"/>
      <c r="I81" s="43" t="s">
        <v>165</v>
      </c>
      <c r="J81" s="43" t="s">
        <v>24</v>
      </c>
      <c r="K81" s="43" t="s">
        <v>25</v>
      </c>
      <c r="L81" s="43"/>
      <c r="M81" s="43" t="s">
        <v>164</v>
      </c>
      <c r="N81" s="43" t="s">
        <v>26</v>
      </c>
      <c r="O81" s="43" t="s">
        <v>27</v>
      </c>
      <c r="P81" s="43"/>
      <c r="Q81" s="143" t="s">
        <v>630</v>
      </c>
      <c r="R81" s="143" t="s">
        <v>519</v>
      </c>
      <c r="S81" s="143" t="s">
        <v>631</v>
      </c>
      <c r="T81" s="44"/>
      <c r="U81" s="44"/>
      <c r="V81" s="140">
        <v>384.7</v>
      </c>
      <c r="W81" s="140">
        <v>384.7</v>
      </c>
      <c r="X81" s="140">
        <v>510</v>
      </c>
      <c r="Y81" s="140">
        <v>550</v>
      </c>
      <c r="Z81" s="140">
        <v>561</v>
      </c>
      <c r="AA81" s="140">
        <v>572.2</v>
      </c>
      <c r="AB81" s="93"/>
      <c r="AC81" s="28"/>
      <c r="AD81" s="1"/>
      <c r="AE81" s="1"/>
      <c r="AF81" s="1"/>
      <c r="AG81" s="1"/>
      <c r="AH81" s="1"/>
      <c r="AI81" s="1"/>
      <c r="AJ81" s="1"/>
      <c r="AK81" s="1"/>
      <c r="AL81" s="1"/>
      <c r="AM81" s="1"/>
      <c r="AN81" s="1"/>
      <c r="AO81" s="1"/>
      <c r="AP81" s="1"/>
      <c r="AQ81" s="1"/>
      <c r="AR81" s="1"/>
      <c r="AS81" s="1"/>
      <c r="AT81" s="1"/>
      <c r="AU81" s="1"/>
      <c r="AV81" s="1"/>
      <c r="AW81" s="1"/>
      <c r="AX81" s="1"/>
      <c r="AY81" s="1"/>
    </row>
    <row r="82" spans="1:51" ht="77.25" customHeight="1">
      <c r="A82" s="1"/>
      <c r="B82" s="7"/>
      <c r="C82" s="40" t="s">
        <v>304</v>
      </c>
      <c r="D82" s="121" t="s">
        <v>360</v>
      </c>
      <c r="E82" s="53" t="s">
        <v>268</v>
      </c>
      <c r="F82" s="43" t="s">
        <v>135</v>
      </c>
      <c r="G82" s="44"/>
      <c r="H82" s="44"/>
      <c r="I82" s="43" t="s">
        <v>350</v>
      </c>
      <c r="J82" s="43"/>
      <c r="K82" s="58">
        <v>38718</v>
      </c>
      <c r="L82" s="43"/>
      <c r="M82" s="43" t="s">
        <v>352</v>
      </c>
      <c r="N82" s="43"/>
      <c r="O82" s="58">
        <v>38718</v>
      </c>
      <c r="P82" s="43"/>
      <c r="Q82" s="143" t="s">
        <v>609</v>
      </c>
      <c r="R82" s="43"/>
      <c r="S82" s="197" t="s">
        <v>610</v>
      </c>
      <c r="T82" s="44"/>
      <c r="U82" s="44"/>
      <c r="V82" s="88">
        <f>+V83</f>
        <v>161.8</v>
      </c>
      <c r="W82" s="88">
        <f>+W83</f>
        <v>161.8</v>
      </c>
      <c r="X82" s="88">
        <v>162</v>
      </c>
      <c r="Y82" s="88">
        <v>250</v>
      </c>
      <c r="Z82" s="88">
        <v>217.9</v>
      </c>
      <c r="AA82" s="88">
        <v>200</v>
      </c>
      <c r="AB82" s="93"/>
      <c r="AC82" s="28"/>
      <c r="AD82" s="1"/>
      <c r="AE82" s="1"/>
      <c r="AF82" s="1"/>
      <c r="AG82" s="1"/>
      <c r="AH82" s="1"/>
      <c r="AI82" s="1"/>
      <c r="AJ82" s="1"/>
      <c r="AK82" s="1"/>
      <c r="AL82" s="1"/>
      <c r="AM82" s="1"/>
      <c r="AN82" s="1"/>
      <c r="AO82" s="1"/>
      <c r="AP82" s="1"/>
      <c r="AQ82" s="1"/>
      <c r="AR82" s="1"/>
      <c r="AS82" s="1"/>
      <c r="AT82" s="1"/>
      <c r="AU82" s="1"/>
      <c r="AV82" s="1"/>
      <c r="AW82" s="1"/>
      <c r="AX82" s="1"/>
      <c r="AY82" s="1"/>
    </row>
    <row r="83" spans="1:51" ht="72" customHeight="1">
      <c r="A83" s="1"/>
      <c r="B83" s="7"/>
      <c r="C83" s="40"/>
      <c r="D83" s="122" t="s">
        <v>360</v>
      </c>
      <c r="E83" s="53"/>
      <c r="F83" s="43" t="s">
        <v>135</v>
      </c>
      <c r="G83" s="44"/>
      <c r="H83" s="44"/>
      <c r="I83" s="43"/>
      <c r="J83" s="43"/>
      <c r="K83" s="58"/>
      <c r="L83" s="43"/>
      <c r="M83" s="43"/>
      <c r="N83" s="43"/>
      <c r="O83" s="58"/>
      <c r="P83" s="43"/>
      <c r="Q83" s="43"/>
      <c r="R83" s="43"/>
      <c r="S83" s="58"/>
      <c r="T83" s="44"/>
      <c r="U83" s="44"/>
      <c r="V83" s="88">
        <v>161.8</v>
      </c>
      <c r="W83" s="88">
        <v>161.8</v>
      </c>
      <c r="X83" s="88">
        <f>X82</f>
        <v>162</v>
      </c>
      <c r="Y83" s="88">
        <f>Y82</f>
        <v>250</v>
      </c>
      <c r="Z83" s="88">
        <f>Z82</f>
        <v>217.9</v>
      </c>
      <c r="AA83" s="88">
        <f>AA82</f>
        <v>200</v>
      </c>
      <c r="AB83" s="93"/>
      <c r="AC83" s="28"/>
      <c r="AD83" s="1"/>
      <c r="AE83" s="1"/>
      <c r="AF83" s="1"/>
      <c r="AG83" s="1"/>
      <c r="AH83" s="1"/>
      <c r="AI83" s="1"/>
      <c r="AJ83" s="1"/>
      <c r="AK83" s="1"/>
      <c r="AL83" s="1"/>
      <c r="AM83" s="1"/>
      <c r="AN83" s="1"/>
      <c r="AO83" s="1"/>
      <c r="AP83" s="1"/>
      <c r="AQ83" s="1"/>
      <c r="AR83" s="1"/>
      <c r="AS83" s="1"/>
      <c r="AT83" s="1"/>
      <c r="AU83" s="1"/>
      <c r="AV83" s="1"/>
      <c r="AW83" s="1"/>
      <c r="AX83" s="1"/>
      <c r="AY83" s="1"/>
    </row>
    <row r="84" spans="1:51" ht="72" customHeight="1">
      <c r="A84" s="1"/>
      <c r="B84" s="7"/>
      <c r="C84" s="40" t="s">
        <v>305</v>
      </c>
      <c r="D84" s="121" t="s">
        <v>397</v>
      </c>
      <c r="E84" s="53" t="s">
        <v>94</v>
      </c>
      <c r="F84" s="43" t="s">
        <v>143</v>
      </c>
      <c r="G84" s="44"/>
      <c r="H84" s="44"/>
      <c r="I84" s="43" t="s">
        <v>346</v>
      </c>
      <c r="J84" s="43"/>
      <c r="K84" s="58">
        <v>38718</v>
      </c>
      <c r="L84" s="43"/>
      <c r="M84" s="43" t="s">
        <v>348</v>
      </c>
      <c r="N84" s="43"/>
      <c r="O84" s="58">
        <v>38718</v>
      </c>
      <c r="P84" s="43"/>
      <c r="Q84" s="143" t="s">
        <v>609</v>
      </c>
      <c r="R84" s="43"/>
      <c r="S84" s="197" t="s">
        <v>610</v>
      </c>
      <c r="T84" s="44"/>
      <c r="U84" s="44"/>
      <c r="V84" s="88"/>
      <c r="W84" s="88"/>
      <c r="X84" s="88"/>
      <c r="Y84" s="88"/>
      <c r="Z84" s="88"/>
      <c r="AA84" s="88"/>
      <c r="AB84" s="93"/>
      <c r="AC84" s="28"/>
      <c r="AD84" s="1"/>
      <c r="AE84" s="1"/>
      <c r="AF84" s="1"/>
      <c r="AG84" s="1"/>
      <c r="AH84" s="1"/>
      <c r="AI84" s="1"/>
      <c r="AJ84" s="1"/>
      <c r="AK84" s="1"/>
      <c r="AL84" s="1"/>
      <c r="AM84" s="1"/>
      <c r="AN84" s="1"/>
      <c r="AO84" s="1"/>
      <c r="AP84" s="1"/>
      <c r="AQ84" s="1"/>
      <c r="AR84" s="1"/>
      <c r="AS84" s="1"/>
      <c r="AT84" s="1"/>
      <c r="AU84" s="1"/>
      <c r="AV84" s="1"/>
      <c r="AW84" s="1"/>
      <c r="AX84" s="1"/>
      <c r="AY84" s="1"/>
    </row>
    <row r="85" spans="1:51" ht="72" customHeight="1">
      <c r="A85" s="1"/>
      <c r="B85" s="7"/>
      <c r="C85" s="40"/>
      <c r="D85" s="122" t="s">
        <v>397</v>
      </c>
      <c r="E85" s="53"/>
      <c r="F85" s="43" t="s">
        <v>109</v>
      </c>
      <c r="G85" s="44"/>
      <c r="H85" s="44"/>
      <c r="I85" s="43"/>
      <c r="J85" s="43"/>
      <c r="K85" s="58"/>
      <c r="L85" s="43"/>
      <c r="M85" s="43"/>
      <c r="N85" s="43"/>
      <c r="O85" s="58"/>
      <c r="P85" s="43"/>
      <c r="Q85" s="43"/>
      <c r="R85" s="43"/>
      <c r="S85" s="58"/>
      <c r="T85" s="44"/>
      <c r="U85" s="44"/>
      <c r="V85" s="88"/>
      <c r="W85" s="88"/>
      <c r="X85" s="88"/>
      <c r="Y85" s="88"/>
      <c r="Z85" s="88"/>
      <c r="AA85" s="88"/>
      <c r="AB85" s="93"/>
      <c r="AC85" s="28"/>
      <c r="AD85" s="1"/>
      <c r="AE85" s="1"/>
      <c r="AF85" s="1"/>
      <c r="AG85" s="1"/>
      <c r="AH85" s="1"/>
      <c r="AI85" s="1"/>
      <c r="AJ85" s="1"/>
      <c r="AK85" s="1"/>
      <c r="AL85" s="1"/>
      <c r="AM85" s="1"/>
      <c r="AN85" s="1"/>
      <c r="AO85" s="1"/>
      <c r="AP85" s="1"/>
      <c r="AQ85" s="1"/>
      <c r="AR85" s="1"/>
      <c r="AS85" s="1"/>
      <c r="AT85" s="1"/>
      <c r="AU85" s="1"/>
      <c r="AV85" s="1"/>
      <c r="AW85" s="1"/>
      <c r="AX85" s="1"/>
      <c r="AY85" s="1"/>
    </row>
    <row r="86" spans="1:51" ht="72" customHeight="1">
      <c r="A86" s="1"/>
      <c r="B86" s="7"/>
      <c r="C86" s="40"/>
      <c r="D86" s="122" t="s">
        <v>397</v>
      </c>
      <c r="E86" s="53"/>
      <c r="F86" s="43" t="s">
        <v>135</v>
      </c>
      <c r="G86" s="44"/>
      <c r="H86" s="44"/>
      <c r="I86" s="43"/>
      <c r="J86" s="43"/>
      <c r="K86" s="58"/>
      <c r="L86" s="43"/>
      <c r="M86" s="43"/>
      <c r="N86" s="43"/>
      <c r="O86" s="58"/>
      <c r="P86" s="43"/>
      <c r="Q86" s="43"/>
      <c r="R86" s="43"/>
      <c r="S86" s="58"/>
      <c r="T86" s="44"/>
      <c r="U86" s="44"/>
      <c r="V86" s="88"/>
      <c r="W86" s="88"/>
      <c r="X86" s="88"/>
      <c r="Y86" s="88"/>
      <c r="Z86" s="88"/>
      <c r="AA86" s="88"/>
      <c r="AB86" s="93"/>
      <c r="AC86" s="28"/>
      <c r="AD86" s="1"/>
      <c r="AE86" s="1"/>
      <c r="AF86" s="1"/>
      <c r="AG86" s="1"/>
      <c r="AH86" s="1"/>
      <c r="AI86" s="1"/>
      <c r="AJ86" s="1"/>
      <c r="AK86" s="1"/>
      <c r="AL86" s="1"/>
      <c r="AM86" s="1"/>
      <c r="AN86" s="1"/>
      <c r="AO86" s="1"/>
      <c r="AP86" s="1"/>
      <c r="AQ86" s="1"/>
      <c r="AR86" s="1"/>
      <c r="AS86" s="1"/>
      <c r="AT86" s="1"/>
      <c r="AU86" s="1"/>
      <c r="AV86" s="1"/>
      <c r="AW86" s="1"/>
      <c r="AX86" s="1"/>
      <c r="AY86" s="1"/>
    </row>
    <row r="87" spans="1:51" s="10" customFormat="1" ht="76.5" customHeight="1">
      <c r="A87" s="8"/>
      <c r="B87" s="9"/>
      <c r="C87" s="40" t="s">
        <v>306</v>
      </c>
      <c r="D87" s="123" t="s">
        <v>426</v>
      </c>
      <c r="E87" s="59" t="s">
        <v>317</v>
      </c>
      <c r="F87" s="43" t="s">
        <v>135</v>
      </c>
      <c r="G87" s="60"/>
      <c r="H87" s="60"/>
      <c r="I87" s="43" t="s">
        <v>346</v>
      </c>
      <c r="J87" s="43"/>
      <c r="K87" s="58">
        <v>38718</v>
      </c>
      <c r="L87" s="60"/>
      <c r="M87" s="43" t="s">
        <v>352</v>
      </c>
      <c r="N87" s="43"/>
      <c r="O87" s="58">
        <v>38718</v>
      </c>
      <c r="P87" s="60"/>
      <c r="Q87" s="143" t="s">
        <v>609</v>
      </c>
      <c r="R87" s="43"/>
      <c r="S87" s="197" t="s">
        <v>610</v>
      </c>
      <c r="T87" s="60"/>
      <c r="U87" s="60"/>
      <c r="V87" s="88">
        <v>1681.4</v>
      </c>
      <c r="W87" s="88">
        <v>1681.4</v>
      </c>
      <c r="X87" s="88">
        <f>X88</f>
        <v>1206.8</v>
      </c>
      <c r="Y87" s="87">
        <f>+Y88</f>
        <v>1156</v>
      </c>
      <c r="Z87" s="87">
        <f>+Z88</f>
        <v>1277.5</v>
      </c>
      <c r="AA87" s="87">
        <f>+AA88</f>
        <v>1250</v>
      </c>
      <c r="AB87" s="93"/>
      <c r="AC87" s="28"/>
      <c r="AD87" s="8"/>
      <c r="AE87" s="8"/>
      <c r="AF87" s="8"/>
      <c r="AG87" s="8"/>
      <c r="AH87" s="8"/>
      <c r="AI87" s="8"/>
      <c r="AJ87" s="8"/>
      <c r="AK87" s="8"/>
      <c r="AL87" s="8"/>
      <c r="AM87" s="8"/>
      <c r="AN87" s="8"/>
      <c r="AO87" s="8"/>
      <c r="AP87" s="8"/>
      <c r="AQ87" s="8"/>
      <c r="AR87" s="8"/>
      <c r="AS87" s="8"/>
      <c r="AT87" s="8"/>
      <c r="AU87" s="8"/>
      <c r="AV87" s="8"/>
      <c r="AW87" s="8"/>
      <c r="AX87" s="8"/>
      <c r="AY87" s="8"/>
    </row>
    <row r="88" spans="1:51" s="10" customFormat="1" ht="72" customHeight="1">
      <c r="A88" s="8"/>
      <c r="B88" s="9"/>
      <c r="C88" s="40"/>
      <c r="D88" s="180" t="s">
        <v>426</v>
      </c>
      <c r="E88" s="59"/>
      <c r="F88" s="43" t="s">
        <v>135</v>
      </c>
      <c r="G88" s="60"/>
      <c r="H88" s="60"/>
      <c r="I88" s="43"/>
      <c r="J88" s="43"/>
      <c r="K88" s="58"/>
      <c r="L88" s="60"/>
      <c r="M88" s="43"/>
      <c r="N88" s="43"/>
      <c r="O88" s="58"/>
      <c r="P88" s="60"/>
      <c r="Q88" s="43"/>
      <c r="R88" s="60"/>
      <c r="S88" s="58"/>
      <c r="T88" s="60"/>
      <c r="U88" s="60"/>
      <c r="V88" s="88">
        <f>V87</f>
        <v>1681.4</v>
      </c>
      <c r="W88" s="88">
        <f>W87</f>
        <v>1681.4</v>
      </c>
      <c r="X88" s="88">
        <v>1206.8</v>
      </c>
      <c r="Y88" s="88">
        <v>1156</v>
      </c>
      <c r="Z88" s="88">
        <v>1277.5</v>
      </c>
      <c r="AA88" s="88">
        <v>1250</v>
      </c>
      <c r="AB88" s="93"/>
      <c r="AC88" s="28"/>
      <c r="AD88" s="8"/>
      <c r="AE88" s="8"/>
      <c r="AF88" s="8"/>
      <c r="AG88" s="8"/>
      <c r="AH88" s="8"/>
      <c r="AI88" s="8"/>
      <c r="AJ88" s="8"/>
      <c r="AK88" s="8"/>
      <c r="AL88" s="8"/>
      <c r="AM88" s="8"/>
      <c r="AN88" s="8"/>
      <c r="AO88" s="8"/>
      <c r="AP88" s="8"/>
      <c r="AQ88" s="8"/>
      <c r="AR88" s="8"/>
      <c r="AS88" s="8"/>
      <c r="AT88" s="8"/>
      <c r="AU88" s="8"/>
      <c r="AV88" s="8"/>
      <c r="AW88" s="8"/>
      <c r="AX88" s="8"/>
      <c r="AY88" s="8"/>
    </row>
    <row r="89" spans="1:51" ht="72" customHeight="1">
      <c r="A89" s="1"/>
      <c r="B89" s="7"/>
      <c r="C89" s="40" t="s">
        <v>307</v>
      </c>
      <c r="D89" s="121" t="s">
        <v>239</v>
      </c>
      <c r="E89" s="53" t="s">
        <v>368</v>
      </c>
      <c r="F89" s="43"/>
      <c r="G89" s="44"/>
      <c r="H89" s="44"/>
      <c r="I89" s="43"/>
      <c r="J89" s="43"/>
      <c r="K89" s="43"/>
      <c r="L89" s="43"/>
      <c r="M89" s="43"/>
      <c r="N89" s="43"/>
      <c r="O89" s="58"/>
      <c r="P89" s="43"/>
      <c r="Q89" s="45"/>
      <c r="R89" s="43"/>
      <c r="S89" s="43"/>
      <c r="T89" s="44"/>
      <c r="U89" s="44"/>
      <c r="V89" s="88"/>
      <c r="W89" s="88"/>
      <c r="X89" s="88"/>
      <c r="Y89" s="88"/>
      <c r="Z89" s="88"/>
      <c r="AA89" s="88"/>
      <c r="AB89" s="93"/>
      <c r="AC89" s="28"/>
      <c r="AD89" s="1"/>
      <c r="AE89" s="1"/>
      <c r="AF89" s="1"/>
      <c r="AG89" s="1"/>
      <c r="AH89" s="1"/>
      <c r="AI89" s="1"/>
      <c r="AJ89" s="1"/>
      <c r="AK89" s="1"/>
      <c r="AL89" s="1"/>
      <c r="AM89" s="1"/>
      <c r="AN89" s="1"/>
      <c r="AO89" s="1"/>
      <c r="AP89" s="1"/>
      <c r="AQ89" s="1"/>
      <c r="AR89" s="1"/>
      <c r="AS89" s="1"/>
      <c r="AT89" s="1"/>
      <c r="AU89" s="1"/>
      <c r="AV89" s="1"/>
      <c r="AW89" s="1"/>
      <c r="AX89" s="1"/>
      <c r="AY89" s="1"/>
    </row>
    <row r="90" spans="1:51" ht="72" customHeight="1">
      <c r="A90" s="1"/>
      <c r="B90" s="7"/>
      <c r="C90" s="40" t="s">
        <v>308</v>
      </c>
      <c r="D90" s="121" t="s">
        <v>238</v>
      </c>
      <c r="E90" s="53" t="s">
        <v>269</v>
      </c>
      <c r="F90" s="43"/>
      <c r="G90" s="44"/>
      <c r="H90" s="44"/>
      <c r="I90" s="43"/>
      <c r="J90" s="43"/>
      <c r="K90" s="43"/>
      <c r="L90" s="43"/>
      <c r="M90" s="43"/>
      <c r="N90" s="43"/>
      <c r="O90" s="58"/>
      <c r="P90" s="43"/>
      <c r="Q90" s="45"/>
      <c r="R90" s="43"/>
      <c r="S90" s="43"/>
      <c r="T90" s="44"/>
      <c r="U90" s="44"/>
      <c r="V90" s="88"/>
      <c r="W90" s="88"/>
      <c r="X90" s="88"/>
      <c r="Y90" s="88"/>
      <c r="Z90" s="88"/>
      <c r="AA90" s="88"/>
      <c r="AB90" s="93"/>
      <c r="AC90" s="28"/>
      <c r="AD90" s="1"/>
      <c r="AE90" s="1"/>
      <c r="AF90" s="1"/>
      <c r="AG90" s="1"/>
      <c r="AH90" s="1"/>
      <c r="AI90" s="1"/>
      <c r="AJ90" s="1"/>
      <c r="AK90" s="1"/>
      <c r="AL90" s="1"/>
      <c r="AM90" s="1"/>
      <c r="AN90" s="1"/>
      <c r="AO90" s="1"/>
      <c r="AP90" s="1"/>
      <c r="AQ90" s="1"/>
      <c r="AR90" s="1"/>
      <c r="AS90" s="1"/>
      <c r="AT90" s="1"/>
      <c r="AU90" s="1"/>
      <c r="AV90" s="1"/>
      <c r="AW90" s="1"/>
      <c r="AX90" s="1"/>
      <c r="AY90" s="1"/>
    </row>
    <row r="91" spans="1:51" ht="76.5" customHeight="1">
      <c r="A91" s="1"/>
      <c r="B91" s="7"/>
      <c r="C91" s="40" t="s">
        <v>309</v>
      </c>
      <c r="D91" s="121" t="s">
        <v>359</v>
      </c>
      <c r="E91" s="53" t="s">
        <v>316</v>
      </c>
      <c r="F91" s="43" t="s">
        <v>135</v>
      </c>
      <c r="G91" s="44"/>
      <c r="H91" s="44"/>
      <c r="I91" s="43" t="s">
        <v>346</v>
      </c>
      <c r="J91" s="43"/>
      <c r="K91" s="58">
        <v>38718</v>
      </c>
      <c r="L91" s="43"/>
      <c r="M91" s="43" t="s">
        <v>348</v>
      </c>
      <c r="N91" s="43"/>
      <c r="O91" s="58">
        <v>38718</v>
      </c>
      <c r="P91" s="43"/>
      <c r="Q91" s="143" t="s">
        <v>609</v>
      </c>
      <c r="R91" s="43"/>
      <c r="S91" s="197" t="s">
        <v>610</v>
      </c>
      <c r="T91" s="44"/>
      <c r="U91" s="44"/>
      <c r="V91" s="88">
        <v>1989.6</v>
      </c>
      <c r="W91" s="88">
        <v>1989.6</v>
      </c>
      <c r="X91" s="88">
        <f>+X92</f>
        <v>3284</v>
      </c>
      <c r="Y91" s="88">
        <f>+Y92</f>
        <v>3700</v>
      </c>
      <c r="Z91" s="88">
        <f>+Z92</f>
        <v>4100</v>
      </c>
      <c r="AA91" s="88">
        <f>+AA92</f>
        <v>4300</v>
      </c>
      <c r="AB91" s="93"/>
      <c r="AC91" s="28"/>
      <c r="AD91" s="1"/>
      <c r="AE91" s="1"/>
      <c r="AF91" s="1"/>
      <c r="AG91" s="1"/>
      <c r="AH91" s="1"/>
      <c r="AI91" s="1"/>
      <c r="AJ91" s="1"/>
      <c r="AK91" s="1"/>
      <c r="AL91" s="1"/>
      <c r="AM91" s="1"/>
      <c r="AN91" s="1"/>
      <c r="AO91" s="1"/>
      <c r="AP91" s="1"/>
      <c r="AQ91" s="1"/>
      <c r="AR91" s="1"/>
      <c r="AS91" s="1"/>
      <c r="AT91" s="1"/>
      <c r="AU91" s="1"/>
      <c r="AV91" s="1"/>
      <c r="AW91" s="1"/>
      <c r="AX91" s="1"/>
      <c r="AY91" s="1"/>
    </row>
    <row r="92" spans="1:51" ht="72" customHeight="1">
      <c r="A92" s="1"/>
      <c r="B92" s="7"/>
      <c r="C92" s="40"/>
      <c r="D92" s="179" t="s">
        <v>359</v>
      </c>
      <c r="E92" s="53"/>
      <c r="F92" s="43" t="s">
        <v>135</v>
      </c>
      <c r="G92" s="44"/>
      <c r="H92" s="44"/>
      <c r="I92" s="43"/>
      <c r="J92" s="43"/>
      <c r="K92" s="58"/>
      <c r="L92" s="43"/>
      <c r="M92" s="43"/>
      <c r="N92" s="43"/>
      <c r="O92" s="58"/>
      <c r="P92" s="43"/>
      <c r="Q92" s="43"/>
      <c r="R92" s="43"/>
      <c r="S92" s="43"/>
      <c r="T92" s="44"/>
      <c r="U92" s="44"/>
      <c r="V92" s="88">
        <v>1989.6</v>
      </c>
      <c r="W92" s="88">
        <v>1989.6</v>
      </c>
      <c r="X92" s="88">
        <v>3284</v>
      </c>
      <c r="Y92" s="88">
        <v>3700</v>
      </c>
      <c r="Z92" s="88">
        <v>4100</v>
      </c>
      <c r="AA92" s="88">
        <v>4300</v>
      </c>
      <c r="AB92" s="93"/>
      <c r="AC92" s="28"/>
      <c r="AD92" s="1"/>
      <c r="AE92" s="1"/>
      <c r="AF92" s="1"/>
      <c r="AG92" s="1"/>
      <c r="AH92" s="1"/>
      <c r="AI92" s="1"/>
      <c r="AJ92" s="1"/>
      <c r="AK92" s="1"/>
      <c r="AL92" s="1"/>
      <c r="AM92" s="1"/>
      <c r="AN92" s="1"/>
      <c r="AO92" s="1"/>
      <c r="AP92" s="1"/>
      <c r="AQ92" s="1"/>
      <c r="AR92" s="1"/>
      <c r="AS92" s="1"/>
      <c r="AT92" s="1"/>
      <c r="AU92" s="1"/>
      <c r="AV92" s="1"/>
      <c r="AW92" s="1"/>
      <c r="AX92" s="1"/>
      <c r="AY92" s="1"/>
    </row>
    <row r="93" spans="1:51" ht="123.75" customHeight="1">
      <c r="A93" s="1"/>
      <c r="B93" s="6"/>
      <c r="C93" s="40" t="s">
        <v>310</v>
      </c>
      <c r="D93" s="121" t="s">
        <v>228</v>
      </c>
      <c r="E93" s="53" t="s">
        <v>226</v>
      </c>
      <c r="F93" s="43" t="s">
        <v>440</v>
      </c>
      <c r="G93" s="44"/>
      <c r="H93" s="44"/>
      <c r="I93" s="55" t="s">
        <v>52</v>
      </c>
      <c r="J93" s="56" t="s">
        <v>53</v>
      </c>
      <c r="K93" s="56" t="s">
        <v>54</v>
      </c>
      <c r="L93" s="43"/>
      <c r="M93" s="57" t="s">
        <v>49</v>
      </c>
      <c r="N93" s="56" t="s">
        <v>50</v>
      </c>
      <c r="O93" s="56" t="s">
        <v>51</v>
      </c>
      <c r="P93" s="43"/>
      <c r="Q93" s="45"/>
      <c r="R93" s="43"/>
      <c r="S93" s="43"/>
      <c r="T93" s="44"/>
      <c r="U93" s="44"/>
      <c r="V93" s="88">
        <v>939</v>
      </c>
      <c r="W93" s="88">
        <v>939</v>
      </c>
      <c r="X93" s="88">
        <v>944.5</v>
      </c>
      <c r="Y93" s="88">
        <v>1135</v>
      </c>
      <c r="Z93" s="88">
        <v>840</v>
      </c>
      <c r="AA93" s="88">
        <v>860</v>
      </c>
      <c r="AB93" s="93"/>
      <c r="AC93" s="28"/>
      <c r="AD93" s="1"/>
      <c r="AE93" s="1"/>
      <c r="AF93" s="1"/>
      <c r="AG93" s="1"/>
      <c r="AH93" s="1"/>
      <c r="AI93" s="1"/>
      <c r="AJ93" s="1"/>
      <c r="AK93" s="1"/>
      <c r="AL93" s="1"/>
      <c r="AM93" s="1"/>
      <c r="AN93" s="1"/>
      <c r="AO93" s="1"/>
      <c r="AP93" s="1"/>
      <c r="AQ93" s="1"/>
      <c r="AR93" s="1"/>
      <c r="AS93" s="1"/>
      <c r="AT93" s="1"/>
      <c r="AU93" s="1"/>
      <c r="AV93" s="1"/>
      <c r="AW93" s="1"/>
      <c r="AX93" s="1"/>
      <c r="AY93" s="1"/>
    </row>
    <row r="94" spans="1:51" ht="72" customHeight="1">
      <c r="A94" s="1"/>
      <c r="B94" s="7"/>
      <c r="C94" s="40" t="s">
        <v>311</v>
      </c>
      <c r="D94" s="121" t="s">
        <v>229</v>
      </c>
      <c r="E94" s="53" t="s">
        <v>72</v>
      </c>
      <c r="F94" s="43"/>
      <c r="G94" s="44"/>
      <c r="H94" s="44"/>
      <c r="I94" s="43"/>
      <c r="J94" s="43"/>
      <c r="K94" s="43"/>
      <c r="L94" s="43"/>
      <c r="M94" s="43"/>
      <c r="N94" s="43"/>
      <c r="O94" s="58"/>
      <c r="P94" s="43"/>
      <c r="Q94" s="45"/>
      <c r="R94" s="43"/>
      <c r="S94" s="43"/>
      <c r="T94" s="44"/>
      <c r="U94" s="44"/>
      <c r="V94" s="88"/>
      <c r="W94" s="88"/>
      <c r="X94" s="88"/>
      <c r="Y94" s="88"/>
      <c r="Z94" s="88"/>
      <c r="AA94" s="88"/>
      <c r="AB94" s="93"/>
      <c r="AC94" s="28"/>
      <c r="AD94" s="1"/>
      <c r="AE94" s="1"/>
      <c r="AF94" s="1"/>
      <c r="AG94" s="1"/>
      <c r="AH94" s="1"/>
      <c r="AI94" s="1"/>
      <c r="AJ94" s="1"/>
      <c r="AK94" s="1"/>
      <c r="AL94" s="1"/>
      <c r="AM94" s="1"/>
      <c r="AN94" s="1"/>
      <c r="AO94" s="1"/>
      <c r="AP94" s="1"/>
      <c r="AQ94" s="1"/>
      <c r="AR94" s="1"/>
      <c r="AS94" s="1"/>
      <c r="AT94" s="1"/>
      <c r="AU94" s="1"/>
      <c r="AV94" s="1"/>
      <c r="AW94" s="1"/>
      <c r="AX94" s="1"/>
      <c r="AY94" s="1"/>
    </row>
    <row r="95" spans="1:51" ht="72" customHeight="1">
      <c r="A95" s="1"/>
      <c r="B95" s="6"/>
      <c r="C95" s="40" t="s">
        <v>312</v>
      </c>
      <c r="D95" s="121" t="s">
        <v>230</v>
      </c>
      <c r="E95" s="53" t="s">
        <v>146</v>
      </c>
      <c r="F95" s="43"/>
      <c r="G95" s="44"/>
      <c r="H95" s="44"/>
      <c r="I95" s="43"/>
      <c r="J95" s="43"/>
      <c r="K95" s="43"/>
      <c r="L95" s="43"/>
      <c r="M95" s="43"/>
      <c r="N95" s="43"/>
      <c r="O95" s="58"/>
      <c r="P95" s="43"/>
      <c r="Q95" s="45"/>
      <c r="R95" s="43"/>
      <c r="S95" s="43"/>
      <c r="T95" s="44"/>
      <c r="U95" s="44"/>
      <c r="V95" s="88"/>
      <c r="W95" s="88"/>
      <c r="X95" s="88"/>
      <c r="Y95" s="88"/>
      <c r="Z95" s="88"/>
      <c r="AA95" s="88"/>
      <c r="AB95" s="93"/>
      <c r="AC95" s="28"/>
      <c r="AD95" s="1"/>
      <c r="AE95" s="1"/>
      <c r="AF95" s="1"/>
      <c r="AG95" s="1"/>
      <c r="AH95" s="1"/>
      <c r="AI95" s="1"/>
      <c r="AJ95" s="1"/>
      <c r="AK95" s="1"/>
      <c r="AL95" s="1"/>
      <c r="AM95" s="1"/>
      <c r="AN95" s="1"/>
      <c r="AO95" s="1"/>
      <c r="AP95" s="1"/>
      <c r="AQ95" s="1"/>
      <c r="AR95" s="1"/>
      <c r="AS95" s="1"/>
      <c r="AT95" s="1"/>
      <c r="AU95" s="1"/>
      <c r="AV95" s="1"/>
      <c r="AW95" s="1"/>
      <c r="AX95" s="1"/>
      <c r="AY95" s="1"/>
    </row>
    <row r="96" spans="1:51" ht="72" customHeight="1">
      <c r="A96" s="1"/>
      <c r="B96" s="6"/>
      <c r="C96" s="40" t="s">
        <v>313</v>
      </c>
      <c r="D96" s="121" t="s">
        <v>231</v>
      </c>
      <c r="E96" s="53" t="s">
        <v>369</v>
      </c>
      <c r="F96" s="43"/>
      <c r="G96" s="44"/>
      <c r="H96" s="44"/>
      <c r="I96" s="43"/>
      <c r="J96" s="43"/>
      <c r="K96" s="43"/>
      <c r="L96" s="43"/>
      <c r="M96" s="43"/>
      <c r="N96" s="43"/>
      <c r="O96" s="58"/>
      <c r="P96" s="43"/>
      <c r="Q96" s="45"/>
      <c r="R96" s="43"/>
      <c r="S96" s="43"/>
      <c r="T96" s="44"/>
      <c r="U96" s="44"/>
      <c r="V96" s="88"/>
      <c r="W96" s="88"/>
      <c r="X96" s="88"/>
      <c r="Y96" s="88"/>
      <c r="Z96" s="88"/>
      <c r="AA96" s="88"/>
      <c r="AB96" s="93"/>
      <c r="AC96" s="28"/>
      <c r="AD96" s="1"/>
      <c r="AE96" s="1"/>
      <c r="AF96" s="1"/>
      <c r="AG96" s="1"/>
      <c r="AH96" s="1"/>
      <c r="AI96" s="1"/>
      <c r="AJ96" s="1"/>
      <c r="AK96" s="1"/>
      <c r="AL96" s="1"/>
      <c r="AM96" s="1"/>
      <c r="AN96" s="1"/>
      <c r="AO96" s="1"/>
      <c r="AP96" s="1"/>
      <c r="AQ96" s="1"/>
      <c r="AR96" s="1"/>
      <c r="AS96" s="1"/>
      <c r="AT96" s="1"/>
      <c r="AU96" s="1"/>
      <c r="AV96" s="1"/>
      <c r="AW96" s="1"/>
      <c r="AX96" s="1"/>
      <c r="AY96" s="1"/>
    </row>
    <row r="97" spans="1:51" ht="72" customHeight="1">
      <c r="A97" s="1"/>
      <c r="B97" s="5"/>
      <c r="C97" s="40" t="s">
        <v>314</v>
      </c>
      <c r="D97" s="121" t="s">
        <v>361</v>
      </c>
      <c r="E97" s="53" t="s">
        <v>225</v>
      </c>
      <c r="F97" s="43"/>
      <c r="G97" s="44"/>
      <c r="H97" s="44"/>
      <c r="I97" s="43"/>
      <c r="J97" s="43"/>
      <c r="K97" s="43"/>
      <c r="L97" s="43"/>
      <c r="M97" s="43"/>
      <c r="N97" s="43"/>
      <c r="O97" s="58"/>
      <c r="P97" s="43"/>
      <c r="Q97" s="45"/>
      <c r="R97" s="43"/>
      <c r="S97" s="43"/>
      <c r="T97" s="44"/>
      <c r="U97" s="44"/>
      <c r="V97" s="88"/>
      <c r="W97" s="88"/>
      <c r="X97" s="88"/>
      <c r="Y97" s="88"/>
      <c r="Z97" s="88"/>
      <c r="AA97" s="88"/>
      <c r="AB97" s="93"/>
      <c r="AC97" s="28"/>
      <c r="AD97" s="1"/>
      <c r="AE97" s="1"/>
      <c r="AF97" s="1"/>
      <c r="AG97" s="1"/>
      <c r="AH97" s="1"/>
      <c r="AI97" s="1"/>
      <c r="AJ97" s="1"/>
      <c r="AK97" s="1"/>
      <c r="AL97" s="1"/>
      <c r="AM97" s="1"/>
      <c r="AN97" s="1"/>
      <c r="AO97" s="1"/>
      <c r="AP97" s="1"/>
      <c r="AQ97" s="1"/>
      <c r="AR97" s="1"/>
      <c r="AS97" s="1"/>
      <c r="AT97" s="1"/>
      <c r="AU97" s="1"/>
      <c r="AV97" s="1"/>
      <c r="AW97" s="1"/>
      <c r="AX97" s="1"/>
      <c r="AY97" s="1"/>
    </row>
    <row r="98" spans="1:51" ht="72" customHeight="1">
      <c r="A98" s="3"/>
      <c r="B98" s="5"/>
      <c r="C98" s="40" t="s">
        <v>315</v>
      </c>
      <c r="D98" s="121" t="s">
        <v>237</v>
      </c>
      <c r="E98" s="53" t="s">
        <v>394</v>
      </c>
      <c r="F98" s="43"/>
      <c r="G98" s="44"/>
      <c r="H98" s="44"/>
      <c r="I98" s="43"/>
      <c r="J98" s="43"/>
      <c r="K98" s="43"/>
      <c r="L98" s="43"/>
      <c r="M98" s="43"/>
      <c r="N98" s="43"/>
      <c r="O98" s="58"/>
      <c r="P98" s="43"/>
      <c r="Q98" s="45"/>
      <c r="R98" s="43"/>
      <c r="S98" s="43"/>
      <c r="T98" s="44"/>
      <c r="U98" s="44"/>
      <c r="V98" s="88"/>
      <c r="W98" s="88"/>
      <c r="X98" s="88"/>
      <c r="Y98" s="88"/>
      <c r="Z98" s="88"/>
      <c r="AA98" s="88"/>
      <c r="AB98" s="93"/>
      <c r="AC98" s="28"/>
      <c r="AD98" s="1"/>
      <c r="AE98" s="1"/>
      <c r="AF98" s="1"/>
      <c r="AG98" s="1"/>
      <c r="AH98" s="1"/>
      <c r="AI98" s="1"/>
      <c r="AJ98" s="1"/>
      <c r="AK98" s="1"/>
      <c r="AL98" s="1"/>
      <c r="AM98" s="1"/>
      <c r="AN98" s="1"/>
      <c r="AO98" s="1"/>
      <c r="AP98" s="1"/>
      <c r="AQ98" s="1"/>
      <c r="AR98" s="1"/>
      <c r="AS98" s="1"/>
      <c r="AT98" s="1"/>
      <c r="AU98" s="1"/>
      <c r="AV98" s="1"/>
      <c r="AW98" s="1"/>
      <c r="AX98" s="1"/>
      <c r="AY98" s="1"/>
    </row>
    <row r="99" spans="1:51" ht="210" customHeight="1">
      <c r="A99" s="1"/>
      <c r="B99" s="4"/>
      <c r="C99" s="40" t="s">
        <v>151</v>
      </c>
      <c r="D99" s="121" t="s">
        <v>236</v>
      </c>
      <c r="E99" s="53" t="s">
        <v>392</v>
      </c>
      <c r="F99" s="43" t="s">
        <v>166</v>
      </c>
      <c r="G99" s="44"/>
      <c r="H99" s="44"/>
      <c r="I99" s="188" t="s">
        <v>73</v>
      </c>
      <c r="J99" s="43" t="s">
        <v>44</v>
      </c>
      <c r="K99" s="189" t="s">
        <v>598</v>
      </c>
      <c r="L99" s="43"/>
      <c r="M99" s="188" t="s">
        <v>602</v>
      </c>
      <c r="N99" s="143" t="s">
        <v>604</v>
      </c>
      <c r="O99" s="189" t="s">
        <v>603</v>
      </c>
      <c r="P99" s="43"/>
      <c r="Q99" s="143" t="s">
        <v>608</v>
      </c>
      <c r="R99" s="43"/>
      <c r="S99" s="143" t="s">
        <v>605</v>
      </c>
      <c r="T99" s="44"/>
      <c r="U99" s="44"/>
      <c r="V99" s="88">
        <f aca="true" t="shared" si="7" ref="V99:AA99">V100+V101</f>
        <v>3750.7</v>
      </c>
      <c r="W99" s="88">
        <f t="shared" si="7"/>
        <v>3750.7</v>
      </c>
      <c r="X99" s="87">
        <f t="shared" si="7"/>
        <v>5558.5</v>
      </c>
      <c r="Y99" s="87">
        <f t="shared" si="7"/>
        <v>8900.2</v>
      </c>
      <c r="Z99" s="87">
        <f t="shared" si="7"/>
        <v>9398.7</v>
      </c>
      <c r="AA99" s="87">
        <f t="shared" si="7"/>
        <v>9888</v>
      </c>
      <c r="AB99" s="93"/>
      <c r="AC99" s="28"/>
      <c r="AD99" s="1"/>
      <c r="AE99" s="1"/>
      <c r="AF99" s="1"/>
      <c r="AG99" s="1"/>
      <c r="AH99" s="1"/>
      <c r="AI99" s="1"/>
      <c r="AJ99" s="1"/>
      <c r="AK99" s="1"/>
      <c r="AL99" s="1"/>
      <c r="AM99" s="1"/>
      <c r="AN99" s="1"/>
      <c r="AO99" s="1"/>
      <c r="AP99" s="1"/>
      <c r="AQ99" s="1"/>
      <c r="AR99" s="1"/>
      <c r="AS99" s="1"/>
      <c r="AT99" s="1"/>
      <c r="AU99" s="1"/>
      <c r="AV99" s="1"/>
      <c r="AW99" s="1"/>
      <c r="AX99" s="1"/>
      <c r="AY99" s="1"/>
    </row>
    <row r="100" spans="1:51" ht="72" customHeight="1">
      <c r="A100" s="1"/>
      <c r="B100" s="4"/>
      <c r="C100" s="40"/>
      <c r="D100" s="179" t="s">
        <v>236</v>
      </c>
      <c r="E100" s="53"/>
      <c r="F100" s="43" t="s">
        <v>113</v>
      </c>
      <c r="G100" s="44"/>
      <c r="H100" s="44"/>
      <c r="I100" s="43"/>
      <c r="J100" s="43"/>
      <c r="K100" s="58"/>
      <c r="L100" s="43"/>
      <c r="M100" s="43"/>
      <c r="N100" s="43"/>
      <c r="O100" s="58"/>
      <c r="P100" s="43"/>
      <c r="Q100" s="43"/>
      <c r="R100" s="43"/>
      <c r="S100" s="43"/>
      <c r="T100" s="44"/>
      <c r="U100" s="44"/>
      <c r="V100" s="88">
        <v>2931.4</v>
      </c>
      <c r="W100" s="88">
        <v>2931.4</v>
      </c>
      <c r="X100" s="88">
        <v>4367.2</v>
      </c>
      <c r="Y100" s="88">
        <v>7757.2</v>
      </c>
      <c r="Z100" s="88">
        <v>8206.7</v>
      </c>
      <c r="AA100" s="88">
        <v>8623</v>
      </c>
      <c r="AB100" s="93"/>
      <c r="AC100" s="28"/>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72" customHeight="1">
      <c r="A101" s="1"/>
      <c r="B101" s="4"/>
      <c r="C101" s="40"/>
      <c r="D101" s="179" t="s">
        <v>236</v>
      </c>
      <c r="E101" s="53"/>
      <c r="F101" s="43" t="s">
        <v>127</v>
      </c>
      <c r="G101" s="44"/>
      <c r="H101" s="44"/>
      <c r="I101" s="43"/>
      <c r="J101" s="43"/>
      <c r="K101" s="58"/>
      <c r="L101" s="43"/>
      <c r="M101" s="43"/>
      <c r="N101" s="43"/>
      <c r="O101" s="58"/>
      <c r="P101" s="43"/>
      <c r="Q101" s="43"/>
      <c r="R101" s="43"/>
      <c r="S101" s="43"/>
      <c r="T101" s="44"/>
      <c r="U101" s="44"/>
      <c r="V101" s="88">
        <v>819.3</v>
      </c>
      <c r="W101" s="88">
        <v>819.3</v>
      </c>
      <c r="X101" s="88">
        <v>1191.3</v>
      </c>
      <c r="Y101" s="88">
        <v>1143</v>
      </c>
      <c r="Z101" s="88">
        <v>1192</v>
      </c>
      <c r="AA101" s="88">
        <v>1265</v>
      </c>
      <c r="AB101" s="93"/>
      <c r="AC101" s="28"/>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72" customHeight="1">
      <c r="A102" s="1"/>
      <c r="B102" s="4"/>
      <c r="C102" s="40" t="s">
        <v>152</v>
      </c>
      <c r="D102" s="121" t="s">
        <v>425</v>
      </c>
      <c r="E102" s="53" t="s">
        <v>102</v>
      </c>
      <c r="F102" s="43"/>
      <c r="G102" s="44"/>
      <c r="H102" s="44"/>
      <c r="I102" s="43" t="s">
        <v>350</v>
      </c>
      <c r="J102" s="43"/>
      <c r="K102" s="58">
        <v>38718</v>
      </c>
      <c r="L102" s="43"/>
      <c r="M102" s="43" t="s">
        <v>348</v>
      </c>
      <c r="N102" s="43"/>
      <c r="O102" s="58"/>
      <c r="P102" s="43"/>
      <c r="Q102" s="43"/>
      <c r="R102" s="43"/>
      <c r="S102" s="43"/>
      <c r="T102" s="44"/>
      <c r="U102" s="44"/>
      <c r="V102" s="88"/>
      <c r="W102" s="88"/>
      <c r="X102" s="88"/>
      <c r="Y102" s="88"/>
      <c r="Z102" s="88"/>
      <c r="AA102" s="88"/>
      <c r="AB102" s="93"/>
      <c r="AC102" s="28"/>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72" customHeight="1">
      <c r="A103" s="1"/>
      <c r="B103" s="4"/>
      <c r="C103" s="40" t="s">
        <v>153</v>
      </c>
      <c r="D103" s="121" t="s">
        <v>235</v>
      </c>
      <c r="E103" s="53" t="s">
        <v>323</v>
      </c>
      <c r="F103" s="43"/>
      <c r="G103" s="44"/>
      <c r="H103" s="44"/>
      <c r="I103" s="43"/>
      <c r="J103" s="43"/>
      <c r="K103" s="43"/>
      <c r="L103" s="43"/>
      <c r="M103" s="43"/>
      <c r="N103" s="43"/>
      <c r="O103" s="58"/>
      <c r="P103" s="43"/>
      <c r="Q103" s="45"/>
      <c r="R103" s="43"/>
      <c r="S103" s="43"/>
      <c r="T103" s="44"/>
      <c r="U103" s="44"/>
      <c r="V103" s="88"/>
      <c r="W103" s="88"/>
      <c r="X103" s="88"/>
      <c r="Y103" s="88"/>
      <c r="Z103" s="88"/>
      <c r="AA103" s="88"/>
      <c r="AB103" s="93"/>
      <c r="AC103" s="28"/>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72" customHeight="1">
      <c r="A104" s="1"/>
      <c r="B104" s="4"/>
      <c r="C104" s="40" t="s">
        <v>154</v>
      </c>
      <c r="D104" s="121" t="s">
        <v>322</v>
      </c>
      <c r="E104" s="53" t="s">
        <v>105</v>
      </c>
      <c r="F104" s="43"/>
      <c r="G104" s="44"/>
      <c r="H104" s="44"/>
      <c r="I104" s="43"/>
      <c r="J104" s="43"/>
      <c r="K104" s="43"/>
      <c r="L104" s="43"/>
      <c r="M104" s="43"/>
      <c r="N104" s="43"/>
      <c r="O104" s="58"/>
      <c r="P104" s="43"/>
      <c r="Q104" s="45"/>
      <c r="R104" s="43"/>
      <c r="S104" s="43"/>
      <c r="T104" s="44"/>
      <c r="U104" s="44"/>
      <c r="V104" s="88"/>
      <c r="W104" s="88"/>
      <c r="X104" s="88"/>
      <c r="Y104" s="88"/>
      <c r="Z104" s="88"/>
      <c r="AA104" s="88"/>
      <c r="AB104" s="93"/>
      <c r="AC104" s="28"/>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72" customHeight="1">
      <c r="A105" s="1"/>
      <c r="B105" s="4"/>
      <c r="C105" s="47" t="s">
        <v>155</v>
      </c>
      <c r="D105" s="48" t="s">
        <v>365</v>
      </c>
      <c r="E105" s="49" t="s">
        <v>366</v>
      </c>
      <c r="F105" s="50"/>
      <c r="G105" s="51"/>
      <c r="H105" s="51"/>
      <c r="I105" s="50"/>
      <c r="J105" s="50"/>
      <c r="K105" s="50"/>
      <c r="L105" s="50"/>
      <c r="M105" s="50"/>
      <c r="N105" s="50"/>
      <c r="O105" s="61"/>
      <c r="P105" s="50"/>
      <c r="Q105" s="52"/>
      <c r="R105" s="50"/>
      <c r="S105" s="50"/>
      <c r="T105" s="51"/>
      <c r="U105" s="51"/>
      <c r="V105" s="86"/>
      <c r="W105" s="86"/>
      <c r="X105" s="86"/>
      <c r="Y105" s="86"/>
      <c r="Z105" s="86"/>
      <c r="AA105" s="86"/>
      <c r="AB105" s="93"/>
      <c r="AC105" s="28"/>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s="119" customFormat="1" ht="72" customHeight="1">
      <c r="A106" s="115"/>
      <c r="B106" s="132"/>
      <c r="C106" s="133"/>
      <c r="D106" s="121" t="s">
        <v>106</v>
      </c>
      <c r="E106" s="134"/>
      <c r="F106" s="135"/>
      <c r="G106" s="46"/>
      <c r="H106" s="46"/>
      <c r="I106" s="135"/>
      <c r="J106" s="135"/>
      <c r="K106" s="135"/>
      <c r="L106" s="135"/>
      <c r="M106" s="135"/>
      <c r="N106" s="135"/>
      <c r="O106" s="136"/>
      <c r="P106" s="135"/>
      <c r="Q106" s="137"/>
      <c r="R106" s="135"/>
      <c r="S106" s="135"/>
      <c r="T106" s="46"/>
      <c r="U106" s="46"/>
      <c r="V106" s="88"/>
      <c r="W106" s="88"/>
      <c r="X106" s="88"/>
      <c r="Y106" s="88"/>
      <c r="Z106" s="88"/>
      <c r="AA106" s="88"/>
      <c r="AB106" s="93"/>
      <c r="AC106" s="28"/>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row>
    <row r="107" spans="1:51" ht="72" customHeight="1">
      <c r="A107" s="1"/>
      <c r="B107" s="4"/>
      <c r="C107" s="47" t="s">
        <v>156</v>
      </c>
      <c r="D107" s="48" t="s">
        <v>124</v>
      </c>
      <c r="E107" s="49" t="s">
        <v>125</v>
      </c>
      <c r="F107" s="50"/>
      <c r="G107" s="51"/>
      <c r="H107" s="51"/>
      <c r="I107" s="50"/>
      <c r="J107" s="50"/>
      <c r="K107" s="50"/>
      <c r="L107" s="50"/>
      <c r="M107" s="50"/>
      <c r="N107" s="50"/>
      <c r="O107" s="61"/>
      <c r="P107" s="50"/>
      <c r="Q107" s="52"/>
      <c r="R107" s="50"/>
      <c r="S107" s="50"/>
      <c r="T107" s="51"/>
      <c r="U107" s="51"/>
      <c r="V107" s="86">
        <f aca="true" t="shared" si="8" ref="V107:AA107">V108+V112+V113+V114+V115+V116+V117+V118</f>
        <v>26032.6</v>
      </c>
      <c r="W107" s="86">
        <f t="shared" si="8"/>
        <v>24925.4</v>
      </c>
      <c r="X107" s="86">
        <f t="shared" si="8"/>
        <v>18760.2</v>
      </c>
      <c r="Y107" s="86">
        <f t="shared" si="8"/>
        <v>20179</v>
      </c>
      <c r="Z107" s="86">
        <f t="shared" si="8"/>
        <v>18469.7</v>
      </c>
      <c r="AA107" s="86">
        <f t="shared" si="8"/>
        <v>16740.9</v>
      </c>
      <c r="AB107" s="93"/>
      <c r="AC107" s="28"/>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235.5" customHeight="1">
      <c r="A108" s="1"/>
      <c r="B108" s="4"/>
      <c r="C108" s="62" t="s">
        <v>371</v>
      </c>
      <c r="D108" s="121" t="s">
        <v>100</v>
      </c>
      <c r="E108" s="53" t="s">
        <v>171</v>
      </c>
      <c r="F108" s="143" t="s">
        <v>491</v>
      </c>
      <c r="G108" s="44"/>
      <c r="H108" s="44"/>
      <c r="I108" s="55" t="s">
        <v>83</v>
      </c>
      <c r="J108" s="56" t="s">
        <v>84</v>
      </c>
      <c r="K108" s="56" t="s">
        <v>85</v>
      </c>
      <c r="L108" s="43"/>
      <c r="M108" s="188" t="s">
        <v>632</v>
      </c>
      <c r="N108" s="190" t="s">
        <v>335</v>
      </c>
      <c r="O108" s="189" t="s">
        <v>628</v>
      </c>
      <c r="P108" s="43"/>
      <c r="Q108" s="143" t="s">
        <v>609</v>
      </c>
      <c r="R108" s="43"/>
      <c r="S108" s="197" t="s">
        <v>610</v>
      </c>
      <c r="T108" s="44"/>
      <c r="U108" s="44"/>
      <c r="V108" s="87">
        <f aca="true" t="shared" si="9" ref="V108:AA108">+V109+V110</f>
        <v>1057.5</v>
      </c>
      <c r="W108" s="87">
        <f t="shared" si="9"/>
        <v>1057.5</v>
      </c>
      <c r="X108" s="87">
        <f t="shared" si="9"/>
        <v>1179</v>
      </c>
      <c r="Y108" s="87">
        <f t="shared" si="9"/>
        <v>1246.4</v>
      </c>
      <c r="Z108" s="87">
        <f t="shared" si="9"/>
        <v>1246.4</v>
      </c>
      <c r="AA108" s="87">
        <f t="shared" si="9"/>
        <v>1246.4</v>
      </c>
      <c r="AB108" s="93"/>
      <c r="AC108" s="28"/>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72" customHeight="1">
      <c r="A109" s="1"/>
      <c r="B109" s="4"/>
      <c r="C109" s="62"/>
      <c r="D109" s="179" t="s">
        <v>100</v>
      </c>
      <c r="E109" s="53"/>
      <c r="F109" s="143" t="s">
        <v>461</v>
      </c>
      <c r="G109" s="44"/>
      <c r="H109" s="44"/>
      <c r="I109" s="57"/>
      <c r="J109" s="56"/>
      <c r="K109" s="56"/>
      <c r="L109" s="43"/>
      <c r="M109" s="57"/>
      <c r="N109" s="56"/>
      <c r="O109" s="63"/>
      <c r="P109" s="43"/>
      <c r="Q109" s="43"/>
      <c r="R109" s="43"/>
      <c r="S109" s="58"/>
      <c r="T109" s="44"/>
      <c r="U109" s="44"/>
      <c r="V109" s="88">
        <v>1057.5</v>
      </c>
      <c r="W109" s="88">
        <v>1057.5</v>
      </c>
      <c r="X109" s="88">
        <v>1179</v>
      </c>
      <c r="Y109" s="88">
        <v>1246.4</v>
      </c>
      <c r="Z109" s="88">
        <v>1246.4</v>
      </c>
      <c r="AA109" s="88">
        <v>1246.4</v>
      </c>
      <c r="AB109" s="93"/>
      <c r="AC109" s="28"/>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72" customHeight="1" hidden="1">
      <c r="A110" s="1"/>
      <c r="B110" s="4"/>
      <c r="C110" s="62"/>
      <c r="D110" s="121"/>
      <c r="E110" s="53"/>
      <c r="F110" s="43" t="s">
        <v>133</v>
      </c>
      <c r="G110" s="44"/>
      <c r="H110" s="44"/>
      <c r="I110" s="57"/>
      <c r="J110" s="56"/>
      <c r="K110" s="56"/>
      <c r="L110" s="43"/>
      <c r="M110" s="57"/>
      <c r="N110" s="56"/>
      <c r="O110" s="63"/>
      <c r="P110" s="43"/>
      <c r="Q110" s="43"/>
      <c r="R110" s="43"/>
      <c r="S110" s="58"/>
      <c r="T110" s="44"/>
      <c r="U110" s="44"/>
      <c r="V110" s="88"/>
      <c r="W110" s="88"/>
      <c r="X110" s="88"/>
      <c r="Y110" s="88"/>
      <c r="Z110" s="88"/>
      <c r="AA110" s="88"/>
      <c r="AB110" s="93"/>
      <c r="AC110" s="28"/>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72" customHeight="1" hidden="1">
      <c r="A111" s="1"/>
      <c r="B111" s="4"/>
      <c r="C111" s="64"/>
      <c r="D111" s="124"/>
      <c r="E111" s="64"/>
      <c r="F111" s="64"/>
      <c r="G111" s="64"/>
      <c r="H111" s="64"/>
      <c r="I111" s="64"/>
      <c r="J111" s="64"/>
      <c r="K111" s="64"/>
      <c r="L111" s="64"/>
      <c r="M111" s="64"/>
      <c r="N111" s="64"/>
      <c r="O111" s="64"/>
      <c r="P111" s="64"/>
      <c r="Q111" s="65"/>
      <c r="R111" s="64"/>
      <c r="S111" s="64"/>
      <c r="T111" s="64"/>
      <c r="U111" s="64"/>
      <c r="V111" s="117"/>
      <c r="W111" s="117"/>
      <c r="X111" s="117"/>
      <c r="Y111" s="105"/>
      <c r="Z111" s="105"/>
      <c r="AA111" s="105"/>
      <c r="AB111" s="106"/>
      <c r="AC111" s="28"/>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77.25" customHeight="1">
      <c r="A112" s="1"/>
      <c r="B112" s="4"/>
      <c r="C112" s="62" t="s">
        <v>372</v>
      </c>
      <c r="D112" s="121" t="s">
        <v>217</v>
      </c>
      <c r="E112" s="53" t="s">
        <v>172</v>
      </c>
      <c r="F112" s="54" t="s">
        <v>386</v>
      </c>
      <c r="G112" s="44"/>
      <c r="H112" s="44"/>
      <c r="I112" s="43" t="s">
        <v>22</v>
      </c>
      <c r="J112" s="43" t="s">
        <v>335</v>
      </c>
      <c r="K112" s="58" t="s">
        <v>23</v>
      </c>
      <c r="L112" s="43"/>
      <c r="M112" s="57" t="s">
        <v>88</v>
      </c>
      <c r="N112" s="56"/>
      <c r="O112" s="63" t="s">
        <v>86</v>
      </c>
      <c r="P112" s="43"/>
      <c r="Q112" s="143" t="s">
        <v>609</v>
      </c>
      <c r="R112" s="43"/>
      <c r="S112" s="197" t="s">
        <v>610</v>
      </c>
      <c r="T112" s="44"/>
      <c r="U112" s="44"/>
      <c r="V112" s="88">
        <v>1940.5</v>
      </c>
      <c r="W112" s="88">
        <v>1646</v>
      </c>
      <c r="X112" s="88">
        <v>0</v>
      </c>
      <c r="Y112" s="88">
        <v>0</v>
      </c>
      <c r="Z112" s="88">
        <v>0</v>
      </c>
      <c r="AA112" s="88">
        <v>0</v>
      </c>
      <c r="AB112" s="93"/>
      <c r="AC112" s="28"/>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75.75" customHeight="1">
      <c r="A113" s="1"/>
      <c r="B113" s="4"/>
      <c r="C113" s="62" t="s">
        <v>373</v>
      </c>
      <c r="D113" s="121" t="s">
        <v>218</v>
      </c>
      <c r="E113" s="53" t="s">
        <v>173</v>
      </c>
      <c r="F113" s="54" t="s">
        <v>243</v>
      </c>
      <c r="G113" s="44"/>
      <c r="H113" s="44"/>
      <c r="I113" s="43" t="s">
        <v>417</v>
      </c>
      <c r="J113" s="43"/>
      <c r="K113" s="58">
        <v>38716</v>
      </c>
      <c r="L113" s="43"/>
      <c r="M113" s="57" t="s">
        <v>88</v>
      </c>
      <c r="N113" s="56"/>
      <c r="O113" s="63" t="s">
        <v>86</v>
      </c>
      <c r="P113" s="43"/>
      <c r="Q113" s="143" t="s">
        <v>609</v>
      </c>
      <c r="R113" s="43"/>
      <c r="S113" s="197" t="s">
        <v>610</v>
      </c>
      <c r="T113" s="44"/>
      <c r="U113" s="44"/>
      <c r="V113" s="88">
        <v>1810.3</v>
      </c>
      <c r="W113" s="88">
        <v>1786.9</v>
      </c>
      <c r="X113" s="88">
        <v>1765.6</v>
      </c>
      <c r="Y113" s="88">
        <v>1968.6</v>
      </c>
      <c r="Z113" s="88">
        <v>1968.6</v>
      </c>
      <c r="AA113" s="88">
        <v>1968.6</v>
      </c>
      <c r="AB113" s="93"/>
      <c r="AC113" s="28"/>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41" customHeight="1">
      <c r="A114" s="1"/>
      <c r="B114" s="4"/>
      <c r="C114" s="62" t="s">
        <v>374</v>
      </c>
      <c r="D114" s="121" t="s">
        <v>219</v>
      </c>
      <c r="E114" s="53" t="s">
        <v>168</v>
      </c>
      <c r="F114" s="43" t="s">
        <v>419</v>
      </c>
      <c r="G114" s="44"/>
      <c r="H114" s="44"/>
      <c r="I114" s="43" t="s">
        <v>418</v>
      </c>
      <c r="J114" s="43"/>
      <c r="K114" s="58">
        <v>36365</v>
      </c>
      <c r="L114" s="43"/>
      <c r="M114" s="57" t="s">
        <v>13</v>
      </c>
      <c r="N114" s="56" t="s">
        <v>14</v>
      </c>
      <c r="O114" s="63" t="s">
        <v>15</v>
      </c>
      <c r="P114" s="43"/>
      <c r="Q114" s="143" t="s">
        <v>609</v>
      </c>
      <c r="R114" s="43"/>
      <c r="S114" s="197" t="s">
        <v>610</v>
      </c>
      <c r="T114" s="44"/>
      <c r="U114" s="44"/>
      <c r="V114" s="88">
        <v>213.8</v>
      </c>
      <c r="W114" s="88">
        <v>213.8</v>
      </c>
      <c r="X114" s="88">
        <v>459.8</v>
      </c>
      <c r="Y114" s="88">
        <v>485.5</v>
      </c>
      <c r="Z114" s="88">
        <v>504.7</v>
      </c>
      <c r="AA114" s="88">
        <v>505</v>
      </c>
      <c r="AB114" s="93"/>
      <c r="AC114" s="28"/>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208.5" customHeight="1">
      <c r="A115" s="1"/>
      <c r="B115" s="4"/>
      <c r="C115" s="62" t="s">
        <v>375</v>
      </c>
      <c r="D115" s="121" t="s">
        <v>214</v>
      </c>
      <c r="E115" s="53" t="s">
        <v>169</v>
      </c>
      <c r="F115" s="43" t="s">
        <v>419</v>
      </c>
      <c r="G115" s="44"/>
      <c r="H115" s="44"/>
      <c r="I115" s="43" t="s">
        <v>416</v>
      </c>
      <c r="J115" s="43"/>
      <c r="K115" s="58">
        <v>38350</v>
      </c>
      <c r="L115" s="43"/>
      <c r="M115" s="57" t="s">
        <v>332</v>
      </c>
      <c r="N115" s="56" t="s">
        <v>334</v>
      </c>
      <c r="O115" s="63" t="s">
        <v>333</v>
      </c>
      <c r="P115" s="43"/>
      <c r="Q115" s="143" t="s">
        <v>609</v>
      </c>
      <c r="R115" s="43"/>
      <c r="S115" s="197" t="s">
        <v>610</v>
      </c>
      <c r="T115" s="44"/>
      <c r="U115" s="44"/>
      <c r="V115" s="88">
        <v>3.7</v>
      </c>
      <c r="W115" s="88">
        <v>3.7</v>
      </c>
      <c r="X115" s="88">
        <v>2.5</v>
      </c>
      <c r="Y115" s="88">
        <v>2</v>
      </c>
      <c r="Z115" s="88">
        <v>2.1</v>
      </c>
      <c r="AA115" s="88">
        <v>2.1</v>
      </c>
      <c r="AB115" s="93"/>
      <c r="AC115" s="28"/>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208.5" customHeight="1">
      <c r="A116" s="1"/>
      <c r="B116" s="4"/>
      <c r="C116" s="62" t="s">
        <v>376</v>
      </c>
      <c r="D116" s="121" t="s">
        <v>424</v>
      </c>
      <c r="E116" s="53" t="s">
        <v>167</v>
      </c>
      <c r="F116" s="43" t="s">
        <v>419</v>
      </c>
      <c r="G116" s="44"/>
      <c r="H116" s="44"/>
      <c r="I116" s="43" t="s">
        <v>423</v>
      </c>
      <c r="J116" s="43"/>
      <c r="K116" s="58">
        <v>37255</v>
      </c>
      <c r="L116" s="43"/>
      <c r="M116" s="57" t="s">
        <v>88</v>
      </c>
      <c r="N116" s="56"/>
      <c r="O116" s="63" t="s">
        <v>86</v>
      </c>
      <c r="P116" s="43"/>
      <c r="Q116" s="143" t="s">
        <v>609</v>
      </c>
      <c r="R116" s="43"/>
      <c r="S116" s="197" t="s">
        <v>610</v>
      </c>
      <c r="T116" s="44"/>
      <c r="U116" s="44"/>
      <c r="V116" s="88">
        <v>8.9</v>
      </c>
      <c r="W116" s="88">
        <v>8.9</v>
      </c>
      <c r="X116" s="88">
        <v>9.7</v>
      </c>
      <c r="Y116" s="88">
        <v>10.4</v>
      </c>
      <c r="Z116" s="88">
        <v>11</v>
      </c>
      <c r="AA116" s="88">
        <v>11.1</v>
      </c>
      <c r="AB116" s="93"/>
      <c r="AC116" s="28"/>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76.5" customHeight="1">
      <c r="A117" s="1"/>
      <c r="B117" s="4"/>
      <c r="C117" s="62" t="s">
        <v>377</v>
      </c>
      <c r="D117" s="121" t="s">
        <v>220</v>
      </c>
      <c r="E117" s="53" t="s">
        <v>180</v>
      </c>
      <c r="F117" s="43" t="s">
        <v>412</v>
      </c>
      <c r="G117" s="44"/>
      <c r="H117" s="44"/>
      <c r="I117" s="43" t="s">
        <v>346</v>
      </c>
      <c r="J117" s="43"/>
      <c r="K117" s="58">
        <v>38718</v>
      </c>
      <c r="L117" s="43"/>
      <c r="M117" s="57" t="s">
        <v>88</v>
      </c>
      <c r="N117" s="56"/>
      <c r="O117" s="63" t="s">
        <v>86</v>
      </c>
      <c r="P117" s="43"/>
      <c r="Q117" s="143" t="s">
        <v>609</v>
      </c>
      <c r="R117" s="43"/>
      <c r="S117" s="197" t="s">
        <v>610</v>
      </c>
      <c r="T117" s="44"/>
      <c r="U117" s="44"/>
      <c r="V117" s="88">
        <v>2402.4</v>
      </c>
      <c r="W117" s="88">
        <v>1613.1</v>
      </c>
      <c r="X117" s="88">
        <v>2255.5</v>
      </c>
      <c r="Y117" s="88">
        <v>2789.7</v>
      </c>
      <c r="Z117" s="88">
        <v>2789.7</v>
      </c>
      <c r="AA117" s="88">
        <v>2789.7</v>
      </c>
      <c r="AB117" s="93"/>
      <c r="AC117" s="28"/>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25.25" customHeight="1">
      <c r="A118" s="1"/>
      <c r="B118" s="4"/>
      <c r="C118" s="62" t="s">
        <v>378</v>
      </c>
      <c r="D118" s="121" t="s">
        <v>58</v>
      </c>
      <c r="E118" s="53" t="s">
        <v>170</v>
      </c>
      <c r="F118" s="143" t="s">
        <v>658</v>
      </c>
      <c r="G118" s="44"/>
      <c r="H118" s="44"/>
      <c r="I118" s="43" t="s">
        <v>416</v>
      </c>
      <c r="J118" s="43"/>
      <c r="K118" s="58">
        <v>38350</v>
      </c>
      <c r="L118" s="43"/>
      <c r="M118" s="43" t="s">
        <v>329</v>
      </c>
      <c r="N118" s="43" t="s">
        <v>330</v>
      </c>
      <c r="O118" s="43" t="s">
        <v>331</v>
      </c>
      <c r="P118" s="43"/>
      <c r="Q118" s="143" t="s">
        <v>609</v>
      </c>
      <c r="R118" s="43"/>
      <c r="S118" s="197" t="s">
        <v>610</v>
      </c>
      <c r="T118" s="44"/>
      <c r="U118" s="44"/>
      <c r="V118" s="88">
        <f>V120</f>
        <v>18595.5</v>
      </c>
      <c r="W118" s="88">
        <f>W120</f>
        <v>18595.5</v>
      </c>
      <c r="X118" s="87">
        <f>+X119+X120</f>
        <v>13088.1</v>
      </c>
      <c r="Y118" s="87">
        <f>+Y119+Y120</f>
        <v>13676.400000000001</v>
      </c>
      <c r="Z118" s="87">
        <f>+Z119+Z120</f>
        <v>11947.2</v>
      </c>
      <c r="AA118" s="87">
        <f>+AA119+AA120</f>
        <v>10218</v>
      </c>
      <c r="AB118" s="93"/>
      <c r="AC118" s="28"/>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72" customHeight="1">
      <c r="A119" s="1"/>
      <c r="B119" s="4"/>
      <c r="C119" s="62"/>
      <c r="D119" s="179" t="s">
        <v>58</v>
      </c>
      <c r="E119" s="53"/>
      <c r="F119" s="43" t="s">
        <v>415</v>
      </c>
      <c r="G119" s="44"/>
      <c r="H119" s="44"/>
      <c r="I119" s="43"/>
      <c r="J119" s="43"/>
      <c r="K119" s="58"/>
      <c r="L119" s="43"/>
      <c r="M119" s="43"/>
      <c r="N119" s="43"/>
      <c r="O119" s="43"/>
      <c r="P119" s="43"/>
      <c r="Q119" s="45"/>
      <c r="R119" s="43"/>
      <c r="S119" s="58"/>
      <c r="T119" s="44"/>
      <c r="U119" s="44"/>
      <c r="V119" s="88">
        <v>0</v>
      </c>
      <c r="W119" s="88">
        <v>0</v>
      </c>
      <c r="X119" s="88">
        <v>5544.3</v>
      </c>
      <c r="Y119" s="88">
        <v>3301.2</v>
      </c>
      <c r="Z119" s="88">
        <v>3301.2</v>
      </c>
      <c r="AA119" s="88">
        <v>3301.2</v>
      </c>
      <c r="AB119" s="93"/>
      <c r="AC119" s="28"/>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72" customHeight="1">
      <c r="A120" s="1"/>
      <c r="B120" s="4"/>
      <c r="C120" s="62"/>
      <c r="D120" s="121" t="s">
        <v>58</v>
      </c>
      <c r="E120" s="53"/>
      <c r="F120" s="143" t="s">
        <v>412</v>
      </c>
      <c r="G120" s="44"/>
      <c r="H120" s="44"/>
      <c r="I120" s="43"/>
      <c r="J120" s="43"/>
      <c r="K120" s="58"/>
      <c r="L120" s="43"/>
      <c r="M120" s="43"/>
      <c r="N120" s="43"/>
      <c r="O120" s="43"/>
      <c r="P120" s="43"/>
      <c r="Q120" s="45"/>
      <c r="R120" s="43"/>
      <c r="S120" s="58"/>
      <c r="T120" s="44"/>
      <c r="U120" s="44"/>
      <c r="V120" s="88">
        <v>18595.5</v>
      </c>
      <c r="W120" s="88">
        <v>18595.5</v>
      </c>
      <c r="X120" s="88">
        <v>7543.8</v>
      </c>
      <c r="Y120" s="88">
        <v>10375.2</v>
      </c>
      <c r="Z120" s="88">
        <v>8646</v>
      </c>
      <c r="AA120" s="88">
        <v>6916.8</v>
      </c>
      <c r="AB120" s="93"/>
      <c r="AC120" s="28"/>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72" customHeight="1">
      <c r="A121" s="1"/>
      <c r="B121" s="4"/>
      <c r="C121" s="62"/>
      <c r="D121" s="179" t="s">
        <v>58</v>
      </c>
      <c r="E121" s="53"/>
      <c r="F121" s="143" t="s">
        <v>367</v>
      </c>
      <c r="G121" s="44"/>
      <c r="H121" s="44"/>
      <c r="I121" s="43"/>
      <c r="J121" s="43"/>
      <c r="K121" s="58"/>
      <c r="L121" s="43"/>
      <c r="M121" s="43"/>
      <c r="N121" s="43"/>
      <c r="O121" s="43"/>
      <c r="P121" s="43"/>
      <c r="Q121" s="45"/>
      <c r="R121" s="43"/>
      <c r="S121" s="58"/>
      <c r="T121" s="44"/>
      <c r="U121" s="44"/>
      <c r="V121" s="88"/>
      <c r="W121" s="88"/>
      <c r="X121" s="88"/>
      <c r="Y121" s="88"/>
      <c r="Z121" s="88"/>
      <c r="AA121" s="88"/>
      <c r="AB121" s="93"/>
      <c r="AC121" s="28"/>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72" customHeight="1">
      <c r="A122" s="1"/>
      <c r="B122" s="4"/>
      <c r="C122" s="62"/>
      <c r="D122" s="179" t="s">
        <v>58</v>
      </c>
      <c r="E122" s="53"/>
      <c r="F122" s="143" t="s">
        <v>412</v>
      </c>
      <c r="G122" s="44"/>
      <c r="H122" s="44"/>
      <c r="I122" s="43"/>
      <c r="J122" s="43"/>
      <c r="K122" s="58"/>
      <c r="L122" s="43"/>
      <c r="M122" s="43"/>
      <c r="N122" s="43"/>
      <c r="O122" s="43"/>
      <c r="P122" s="43"/>
      <c r="Q122" s="45"/>
      <c r="R122" s="43"/>
      <c r="S122" s="58"/>
      <c r="T122" s="44"/>
      <c r="U122" s="44"/>
      <c r="V122" s="88"/>
      <c r="W122" s="88"/>
      <c r="X122" s="88">
        <v>7543.8</v>
      </c>
      <c r="Y122" s="88">
        <v>10375.2</v>
      </c>
      <c r="Z122" s="88">
        <v>8646</v>
      </c>
      <c r="AA122" s="88">
        <v>6916.8</v>
      </c>
      <c r="AB122" s="93"/>
      <c r="AC122" s="28"/>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72" customHeight="1">
      <c r="A123" s="1"/>
      <c r="B123" s="4"/>
      <c r="C123" s="47" t="s">
        <v>157</v>
      </c>
      <c r="D123" s="48" t="s">
        <v>246</v>
      </c>
      <c r="E123" s="49" t="s">
        <v>247</v>
      </c>
      <c r="F123" s="50" t="s">
        <v>185</v>
      </c>
      <c r="G123" s="51"/>
      <c r="H123" s="51"/>
      <c r="I123" s="50"/>
      <c r="J123" s="50"/>
      <c r="K123" s="50"/>
      <c r="L123" s="50"/>
      <c r="M123" s="50"/>
      <c r="N123" s="50"/>
      <c r="O123" s="50"/>
      <c r="P123" s="50"/>
      <c r="Q123" s="52"/>
      <c r="R123" s="50"/>
      <c r="S123" s="50"/>
      <c r="T123" s="51"/>
      <c r="U123" s="51"/>
      <c r="V123" s="86">
        <f aca="true" t="shared" si="10" ref="V123:AA123">V124+V125+V126</f>
        <v>1772.8</v>
      </c>
      <c r="W123" s="86">
        <f t="shared" si="10"/>
        <v>1772.8</v>
      </c>
      <c r="X123" s="86">
        <f t="shared" si="10"/>
        <v>2304</v>
      </c>
      <c r="Y123" s="86">
        <f t="shared" si="10"/>
        <v>1914.5</v>
      </c>
      <c r="Z123" s="86">
        <f t="shared" si="10"/>
        <v>2305.6</v>
      </c>
      <c r="AA123" s="86">
        <f t="shared" si="10"/>
        <v>2338.3</v>
      </c>
      <c r="AB123" s="93"/>
      <c r="AC123" s="28"/>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72" customHeight="1">
      <c r="A124" s="1"/>
      <c r="B124" s="1"/>
      <c r="C124" s="62" t="s">
        <v>379</v>
      </c>
      <c r="D124" s="121" t="s">
        <v>123</v>
      </c>
      <c r="E124" s="53" t="s">
        <v>181</v>
      </c>
      <c r="F124" s="43" t="s">
        <v>135</v>
      </c>
      <c r="G124" s="44"/>
      <c r="H124" s="44"/>
      <c r="I124" s="43" t="s">
        <v>428</v>
      </c>
      <c r="J124" s="43"/>
      <c r="K124" s="58">
        <v>35539</v>
      </c>
      <c r="L124" s="43"/>
      <c r="M124" s="43" t="s">
        <v>429</v>
      </c>
      <c r="N124" s="43"/>
      <c r="O124" s="58">
        <v>39083</v>
      </c>
      <c r="P124" s="43"/>
      <c r="Q124" s="45"/>
      <c r="R124" s="43"/>
      <c r="S124" s="43"/>
      <c r="T124" s="44"/>
      <c r="U124" s="44"/>
      <c r="V124" s="88"/>
      <c r="W124" s="88"/>
      <c r="X124" s="88"/>
      <c r="Y124" s="88"/>
      <c r="Z124" s="88"/>
      <c r="AA124" s="88"/>
      <c r="AB124" s="93"/>
      <c r="AC124" s="28"/>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s="20" customFormat="1" ht="76.5" customHeight="1">
      <c r="A125" s="18"/>
      <c r="B125" s="19"/>
      <c r="C125" s="62" t="s">
        <v>380</v>
      </c>
      <c r="D125" s="125" t="s">
        <v>515</v>
      </c>
      <c r="E125" s="66" t="s">
        <v>182</v>
      </c>
      <c r="F125" s="67" t="s">
        <v>419</v>
      </c>
      <c r="G125" s="68"/>
      <c r="H125" s="68"/>
      <c r="I125" s="43" t="s">
        <v>420</v>
      </c>
      <c r="J125" s="43"/>
      <c r="K125" s="58" t="s">
        <v>421</v>
      </c>
      <c r="L125" s="69"/>
      <c r="M125" s="67" t="s">
        <v>422</v>
      </c>
      <c r="N125" s="67"/>
      <c r="O125" s="70">
        <v>35783</v>
      </c>
      <c r="P125" s="69"/>
      <c r="Q125" s="143" t="s">
        <v>609</v>
      </c>
      <c r="R125" s="43"/>
      <c r="S125" s="197" t="s">
        <v>610</v>
      </c>
      <c r="T125" s="68"/>
      <c r="U125" s="68"/>
      <c r="V125" s="88">
        <v>213.8</v>
      </c>
      <c r="W125" s="88">
        <v>213.8</v>
      </c>
      <c r="X125" s="88">
        <v>626.6</v>
      </c>
      <c r="Y125" s="88">
        <v>661.5</v>
      </c>
      <c r="Z125" s="88">
        <v>687.6</v>
      </c>
      <c r="AA125" s="88">
        <v>688</v>
      </c>
      <c r="AB125" s="93"/>
      <c r="AC125" s="2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row>
    <row r="126" spans="1:51" s="20" customFormat="1" ht="151.5" customHeight="1">
      <c r="A126" s="18"/>
      <c r="B126" s="19"/>
      <c r="C126" s="62" t="s">
        <v>381</v>
      </c>
      <c r="D126" s="125" t="s">
        <v>183</v>
      </c>
      <c r="E126" s="66" t="s">
        <v>184</v>
      </c>
      <c r="F126" s="67" t="s">
        <v>415</v>
      </c>
      <c r="G126" s="68"/>
      <c r="H126" s="68"/>
      <c r="I126" s="43" t="s">
        <v>191</v>
      </c>
      <c r="J126" s="43"/>
      <c r="K126" s="58"/>
      <c r="L126" s="69"/>
      <c r="M126" s="188" t="s">
        <v>633</v>
      </c>
      <c r="N126" s="67"/>
      <c r="O126" s="189" t="s">
        <v>626</v>
      </c>
      <c r="P126" s="69"/>
      <c r="Q126" s="143" t="s">
        <v>609</v>
      </c>
      <c r="R126" s="43"/>
      <c r="S126" s="197" t="s">
        <v>610</v>
      </c>
      <c r="T126" s="68"/>
      <c r="U126" s="68"/>
      <c r="V126" s="90">
        <v>1559</v>
      </c>
      <c r="W126" s="90">
        <v>1559</v>
      </c>
      <c r="X126" s="90">
        <v>1677.4</v>
      </c>
      <c r="Y126" s="90">
        <v>1253</v>
      </c>
      <c r="Z126" s="90">
        <v>1618</v>
      </c>
      <c r="AA126" s="90">
        <v>1650.3</v>
      </c>
      <c r="AB126" s="93"/>
      <c r="AC126" s="2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row>
    <row r="127" spans="1:51" ht="72" customHeight="1">
      <c r="A127" s="99"/>
      <c r="B127" s="100"/>
      <c r="C127" s="47"/>
      <c r="D127" s="101" t="s">
        <v>324</v>
      </c>
      <c r="E127" s="102"/>
      <c r="F127" s="50"/>
      <c r="G127" s="51"/>
      <c r="H127" s="51"/>
      <c r="I127" s="50"/>
      <c r="J127" s="50"/>
      <c r="K127" s="61"/>
      <c r="L127" s="50"/>
      <c r="M127" s="50"/>
      <c r="N127" s="50"/>
      <c r="O127" s="50"/>
      <c r="P127" s="50"/>
      <c r="Q127" s="52"/>
      <c r="R127" s="50"/>
      <c r="S127" s="50"/>
      <c r="T127" s="51"/>
      <c r="U127" s="51"/>
      <c r="V127" s="86">
        <f aca="true" t="shared" si="11" ref="V127:AA127">V12+V107+V123</f>
        <v>215194.2</v>
      </c>
      <c r="W127" s="86">
        <f t="shared" si="11"/>
        <v>214087</v>
      </c>
      <c r="X127" s="86">
        <f t="shared" si="11"/>
        <v>194141.80000000005</v>
      </c>
      <c r="Y127" s="86">
        <f t="shared" si="11"/>
        <v>192237.80000000002</v>
      </c>
      <c r="Z127" s="86">
        <f t="shared" si="11"/>
        <v>198128.2</v>
      </c>
      <c r="AA127" s="86">
        <f t="shared" si="11"/>
        <v>199723.5</v>
      </c>
      <c r="AB127" s="93"/>
      <c r="AC127" s="28"/>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72" customHeight="1">
      <c r="A128" s="99"/>
      <c r="B128" s="99"/>
      <c r="C128" s="103"/>
      <c r="D128" s="104" t="s">
        <v>101</v>
      </c>
      <c r="E128" s="49"/>
      <c r="F128" s="50"/>
      <c r="G128" s="51"/>
      <c r="H128" s="51"/>
      <c r="I128" s="50"/>
      <c r="J128" s="50"/>
      <c r="K128" s="61"/>
      <c r="L128" s="50"/>
      <c r="M128" s="50"/>
      <c r="N128" s="50"/>
      <c r="O128" s="61"/>
      <c r="P128" s="50"/>
      <c r="Q128" s="52"/>
      <c r="R128" s="50"/>
      <c r="S128" s="50"/>
      <c r="T128" s="51"/>
      <c r="U128" s="51"/>
      <c r="V128" s="86">
        <f>V129+V130+V131+V132+V135+V137+V140+V141+V142+V145+V146+V147+V148+V149+V151+V152+V154+V155+V158+V162+V163+V164+V165+V166+V167+V168+V169+V170+V171+V172+V173+V136</f>
        <v>147572.4</v>
      </c>
      <c r="W128" s="86">
        <f>W129+W130+W131+W132+W135+W137+W140+W141+W142+W145+W146+W147+W148+W149+W151+W152+W154+W155+W158+W162+W163+W164+W165+W166+W167+W168+W169+W170+W171+W172+W173+W136</f>
        <v>97526.3</v>
      </c>
      <c r="X128" s="86">
        <f>X129+X130+X131+X132+X135+X136+X137+X140+X141+X142+X146+X147+X148+X149+X151+X152+X162+X163+X164+X172+X173+X176+X178+X177+X179+X180+X181+X184+X185+X186+X145+X187+X188+X189</f>
        <v>235011.49999999994</v>
      </c>
      <c r="Y128" s="86">
        <f>Y129+Y130+Y131+Y132+Y135+Y136+Y137+Y140+Y141+Y142+Y146+Y147+Y148+Y149+Y151+Y152+Y162+Y163+Y164+Y172+Y173+Y176+Y178+Y177+Y179+Y180+Y181+Y184+Y185+Y186+Y145+Y187</f>
        <v>117791.49999999999</v>
      </c>
      <c r="Z128" s="86">
        <f>Z129+Z130+Z131+Z132+Z135+Z136+Z137+Z140+Z141+Z142+Z146+Z147+Z148+Z149+Z151+Z152+Z162+Z163+Z164+Z172+Z173+Z176+Z178+Z177+Z179+Z180+Z181+Z184+Z185+Z186+Z145+Z187</f>
        <v>103545.89999999998</v>
      </c>
      <c r="AA128" s="86">
        <f>AA129+AA130+AA131+AA132+AA135+AA136+AA137+AA140+AA141+AA142+AA146+AA147+AA148+AA149+AA151+AA152+AA162+AA163+AA164+AA172+AA173+AA176+AA178+AA177+AA179+AA180+AA181+AA184+AA185+AA186+AA145+AA187</f>
        <v>104143.50000000001</v>
      </c>
      <c r="AB128" s="93"/>
      <c r="AC128" s="28"/>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20.75" customHeight="1">
      <c r="A129" s="1"/>
      <c r="B129" s="1"/>
      <c r="C129" s="71">
        <v>1</v>
      </c>
      <c r="D129" s="121" t="s">
        <v>382</v>
      </c>
      <c r="E129" s="53"/>
      <c r="F129" s="43" t="s">
        <v>132</v>
      </c>
      <c r="G129" s="44"/>
      <c r="H129" s="44"/>
      <c r="I129" s="55" t="s">
        <v>2</v>
      </c>
      <c r="J129" s="56" t="s">
        <v>3</v>
      </c>
      <c r="K129" s="56" t="s">
        <v>4</v>
      </c>
      <c r="L129" s="43"/>
      <c r="M129" s="43" t="s">
        <v>5</v>
      </c>
      <c r="N129" s="43" t="s">
        <v>3</v>
      </c>
      <c r="O129" s="58">
        <v>39339</v>
      </c>
      <c r="P129" s="43"/>
      <c r="Q129" s="169" t="s">
        <v>611</v>
      </c>
      <c r="R129" s="43"/>
      <c r="S129" s="197" t="s">
        <v>612</v>
      </c>
      <c r="T129" s="44"/>
      <c r="U129" s="44"/>
      <c r="V129" s="88">
        <v>0</v>
      </c>
      <c r="W129" s="88">
        <v>0</v>
      </c>
      <c r="X129" s="88">
        <v>955</v>
      </c>
      <c r="Y129" s="88">
        <v>35</v>
      </c>
      <c r="Z129" s="88">
        <v>40</v>
      </c>
      <c r="AA129" s="88">
        <v>40</v>
      </c>
      <c r="AB129" s="93"/>
      <c r="AC129" s="28"/>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72" customHeight="1">
      <c r="A130" s="1"/>
      <c r="B130" s="1"/>
      <c r="C130" s="71">
        <v>2</v>
      </c>
      <c r="D130" s="121" t="s">
        <v>407</v>
      </c>
      <c r="E130" s="53"/>
      <c r="F130" s="43" t="s">
        <v>408</v>
      </c>
      <c r="G130" s="44"/>
      <c r="H130" s="44"/>
      <c r="I130" s="43" t="s">
        <v>430</v>
      </c>
      <c r="J130" s="43"/>
      <c r="K130" s="58">
        <v>37240</v>
      </c>
      <c r="L130" s="43"/>
      <c r="M130" s="43" t="s">
        <v>431</v>
      </c>
      <c r="N130" s="43"/>
      <c r="O130" s="58">
        <v>37771</v>
      </c>
      <c r="P130" s="43"/>
      <c r="Q130" s="45"/>
      <c r="R130" s="43"/>
      <c r="S130" s="43"/>
      <c r="T130" s="44"/>
      <c r="U130" s="44"/>
      <c r="V130" s="88">
        <v>235.6</v>
      </c>
      <c r="W130" s="88">
        <v>235.6</v>
      </c>
      <c r="X130" s="88">
        <v>210.2</v>
      </c>
      <c r="Y130" s="88">
        <v>238.8</v>
      </c>
      <c r="Z130" s="88">
        <v>238.8</v>
      </c>
      <c r="AA130" s="88">
        <v>238.8</v>
      </c>
      <c r="AB130" s="93"/>
      <c r="AC130" s="28"/>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0" customHeight="1">
      <c r="A131" s="1"/>
      <c r="B131" s="1"/>
      <c r="C131" s="71">
        <v>3</v>
      </c>
      <c r="D131" s="125" t="s">
        <v>406</v>
      </c>
      <c r="E131" s="53"/>
      <c r="F131" s="43" t="s">
        <v>409</v>
      </c>
      <c r="G131" s="44"/>
      <c r="H131" s="44"/>
      <c r="I131" s="43" t="s">
        <v>436</v>
      </c>
      <c r="J131" s="43" t="s">
        <v>437</v>
      </c>
      <c r="K131" s="58" t="s">
        <v>438</v>
      </c>
      <c r="L131" s="43"/>
      <c r="M131" s="188" t="s">
        <v>633</v>
      </c>
      <c r="N131" s="190" t="s">
        <v>519</v>
      </c>
      <c r="O131" s="189" t="s">
        <v>626</v>
      </c>
      <c r="P131" s="43"/>
      <c r="Q131" s="188" t="s">
        <v>634</v>
      </c>
      <c r="R131" s="143" t="s">
        <v>519</v>
      </c>
      <c r="S131" s="189" t="s">
        <v>635</v>
      </c>
      <c r="T131" s="44"/>
      <c r="U131" s="44"/>
      <c r="V131" s="88">
        <v>5985.6</v>
      </c>
      <c r="W131" s="88">
        <v>5985.6</v>
      </c>
      <c r="X131" s="88">
        <v>6315.7</v>
      </c>
      <c r="Y131" s="88">
        <v>0</v>
      </c>
      <c r="Z131" s="88">
        <v>0</v>
      </c>
      <c r="AA131" s="88">
        <v>0</v>
      </c>
      <c r="AB131" s="93"/>
      <c r="AC131" s="28"/>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72" customHeight="1">
      <c r="A132" s="1"/>
      <c r="B132" s="1"/>
      <c r="C132" s="71">
        <v>4</v>
      </c>
      <c r="D132" s="121" t="s">
        <v>383</v>
      </c>
      <c r="E132" s="53"/>
      <c r="F132" s="143" t="s">
        <v>505</v>
      </c>
      <c r="G132" s="44"/>
      <c r="H132" s="44"/>
      <c r="I132" s="43" t="s">
        <v>432</v>
      </c>
      <c r="J132" s="43"/>
      <c r="K132" s="58">
        <v>36007</v>
      </c>
      <c r="L132" s="43"/>
      <c r="M132" s="43" t="s">
        <v>433</v>
      </c>
      <c r="N132" s="43"/>
      <c r="O132" s="58">
        <v>39448</v>
      </c>
      <c r="P132" s="43"/>
      <c r="Q132" s="169" t="s">
        <v>493</v>
      </c>
      <c r="R132" s="43"/>
      <c r="S132" s="197" t="s">
        <v>599</v>
      </c>
      <c r="T132" s="44"/>
      <c r="U132" s="44"/>
      <c r="V132" s="87">
        <v>635.3</v>
      </c>
      <c r="W132" s="87">
        <v>635.3</v>
      </c>
      <c r="X132" s="87">
        <v>1553.4</v>
      </c>
      <c r="Y132" s="87">
        <v>1904</v>
      </c>
      <c r="Z132" s="87">
        <v>1950</v>
      </c>
      <c r="AA132" s="87">
        <v>1945.3</v>
      </c>
      <c r="AB132" s="93"/>
      <c r="AC132" s="28"/>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72" customHeight="1" hidden="1">
      <c r="A133" s="1"/>
      <c r="B133" s="1"/>
      <c r="C133" s="71"/>
      <c r="D133" s="121" t="s">
        <v>383</v>
      </c>
      <c r="E133" s="53"/>
      <c r="F133" s="43" t="s">
        <v>341</v>
      </c>
      <c r="G133" s="44"/>
      <c r="H133" s="44"/>
      <c r="I133" s="43"/>
      <c r="J133" s="43"/>
      <c r="K133" s="58"/>
      <c r="L133" s="43"/>
      <c r="M133" s="43"/>
      <c r="N133" s="43"/>
      <c r="O133" s="58"/>
      <c r="P133" s="43"/>
      <c r="Q133" s="45"/>
      <c r="R133" s="43"/>
      <c r="S133" s="58"/>
      <c r="T133" s="44"/>
      <c r="U133" s="44"/>
      <c r="V133" s="88"/>
      <c r="W133" s="88"/>
      <c r="X133" s="88"/>
      <c r="Y133" s="88"/>
      <c r="Z133" s="88"/>
      <c r="AA133" s="88"/>
      <c r="AB133" s="93"/>
      <c r="AC133" s="28"/>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39" customHeight="1">
      <c r="A134" s="1"/>
      <c r="B134" s="1"/>
      <c r="C134" s="198" t="s">
        <v>588</v>
      </c>
      <c r="D134" s="179" t="s">
        <v>383</v>
      </c>
      <c r="E134" s="53"/>
      <c r="F134" s="43" t="s">
        <v>232</v>
      </c>
      <c r="G134" s="44"/>
      <c r="H134" s="44"/>
      <c r="I134" s="43"/>
      <c r="J134" s="43"/>
      <c r="K134" s="58"/>
      <c r="L134" s="43"/>
      <c r="M134" s="43"/>
      <c r="N134" s="43"/>
      <c r="O134" s="58"/>
      <c r="P134" s="43"/>
      <c r="Q134" s="45"/>
      <c r="R134" s="43"/>
      <c r="S134" s="58"/>
      <c r="T134" s="44"/>
      <c r="U134" s="44"/>
      <c r="V134" s="88">
        <v>635.3</v>
      </c>
      <c r="W134" s="88">
        <v>635.3</v>
      </c>
      <c r="X134" s="88">
        <f>X132</f>
        <v>1553.4</v>
      </c>
      <c r="Y134" s="88">
        <f>Y132</f>
        <v>1904</v>
      </c>
      <c r="Z134" s="88">
        <f>Z132</f>
        <v>1950</v>
      </c>
      <c r="AA134" s="88">
        <f>AA132</f>
        <v>1945.3</v>
      </c>
      <c r="AB134" s="93"/>
      <c r="AC134" s="28"/>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75.75" customHeight="1">
      <c r="A135" s="1"/>
      <c r="B135" s="1"/>
      <c r="C135" s="71">
        <v>5</v>
      </c>
      <c r="D135" s="121" t="s">
        <v>342</v>
      </c>
      <c r="E135" s="53"/>
      <c r="F135" s="43" t="s">
        <v>410</v>
      </c>
      <c r="G135" s="44"/>
      <c r="H135" s="44"/>
      <c r="I135" s="43" t="s">
        <v>346</v>
      </c>
      <c r="J135" s="43"/>
      <c r="K135" s="58">
        <v>38718</v>
      </c>
      <c r="L135" s="43"/>
      <c r="M135" s="57" t="s">
        <v>88</v>
      </c>
      <c r="N135" s="56"/>
      <c r="O135" s="63" t="s">
        <v>86</v>
      </c>
      <c r="P135" s="43"/>
      <c r="Q135" s="143" t="s">
        <v>609</v>
      </c>
      <c r="R135" s="43"/>
      <c r="S135" s="197" t="s">
        <v>610</v>
      </c>
      <c r="T135" s="44"/>
      <c r="U135" s="44"/>
      <c r="V135" s="88">
        <v>6.4</v>
      </c>
      <c r="W135" s="88">
        <v>6.4</v>
      </c>
      <c r="X135" s="88">
        <v>10</v>
      </c>
      <c r="Y135" s="88">
        <v>10</v>
      </c>
      <c r="Z135" s="88">
        <v>20</v>
      </c>
      <c r="AA135" s="88">
        <v>20</v>
      </c>
      <c r="AB135" s="93"/>
      <c r="AC135" s="28"/>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62.25" customHeight="1">
      <c r="A136" s="1"/>
      <c r="B136" s="1"/>
      <c r="C136" s="71">
        <v>6</v>
      </c>
      <c r="D136" s="121" t="s">
        <v>613</v>
      </c>
      <c r="E136" s="53"/>
      <c r="F136" s="43" t="s">
        <v>367</v>
      </c>
      <c r="G136" s="44"/>
      <c r="H136" s="44"/>
      <c r="I136" s="43"/>
      <c r="J136" s="43"/>
      <c r="K136" s="58"/>
      <c r="L136" s="43"/>
      <c r="M136" s="57"/>
      <c r="N136" s="56"/>
      <c r="O136" s="63"/>
      <c r="P136" s="43"/>
      <c r="Q136" s="169" t="s">
        <v>614</v>
      </c>
      <c r="R136" s="43"/>
      <c r="S136" s="197" t="s">
        <v>615</v>
      </c>
      <c r="T136" s="44"/>
      <c r="U136" s="44"/>
      <c r="V136" s="88">
        <v>13.2</v>
      </c>
      <c r="W136" s="88">
        <v>13.2</v>
      </c>
      <c r="X136" s="88">
        <v>13.2</v>
      </c>
      <c r="Y136" s="88"/>
      <c r="Z136" s="88"/>
      <c r="AA136" s="88"/>
      <c r="AB136" s="93"/>
      <c r="AC136" s="28"/>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86.25" customHeight="1">
      <c r="A137" s="1"/>
      <c r="B137" s="1"/>
      <c r="C137" s="71">
        <v>7</v>
      </c>
      <c r="D137" s="121" t="s">
        <v>384</v>
      </c>
      <c r="E137" s="53"/>
      <c r="F137" s="43" t="s">
        <v>411</v>
      </c>
      <c r="G137" s="44"/>
      <c r="H137" s="44"/>
      <c r="I137" s="43" t="s">
        <v>434</v>
      </c>
      <c r="J137" s="43"/>
      <c r="K137" s="58">
        <v>38813</v>
      </c>
      <c r="L137" s="43"/>
      <c r="M137" s="57" t="s">
        <v>88</v>
      </c>
      <c r="N137" s="56"/>
      <c r="O137" s="63" t="s">
        <v>86</v>
      </c>
      <c r="P137" s="43"/>
      <c r="Q137" s="171" t="s">
        <v>494</v>
      </c>
      <c r="R137" s="43"/>
      <c r="S137" s="58">
        <v>40739</v>
      </c>
      <c r="T137" s="44"/>
      <c r="U137" s="44"/>
      <c r="V137" s="88">
        <v>60</v>
      </c>
      <c r="W137" s="88">
        <v>60</v>
      </c>
      <c r="X137" s="88">
        <v>0</v>
      </c>
      <c r="Y137" s="88">
        <v>0</v>
      </c>
      <c r="Z137" s="88">
        <v>0</v>
      </c>
      <c r="AA137" s="88">
        <v>0</v>
      </c>
      <c r="AB137" s="93"/>
      <c r="AC137" s="28"/>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43.5" customHeight="1">
      <c r="A138" s="1"/>
      <c r="B138" s="1"/>
      <c r="C138" s="198" t="s">
        <v>586</v>
      </c>
      <c r="D138" s="179" t="s">
        <v>384</v>
      </c>
      <c r="E138" s="53"/>
      <c r="F138" s="43" t="s">
        <v>137</v>
      </c>
      <c r="G138" s="44"/>
      <c r="H138" s="44"/>
      <c r="I138" s="114"/>
      <c r="J138" s="43"/>
      <c r="K138" s="58"/>
      <c r="L138" s="43"/>
      <c r="M138" s="57"/>
      <c r="N138" s="56"/>
      <c r="O138" s="63"/>
      <c r="P138" s="43"/>
      <c r="Q138" s="45"/>
      <c r="R138" s="43"/>
      <c r="S138" s="58"/>
      <c r="T138" s="44"/>
      <c r="U138" s="44"/>
      <c r="V138" s="88">
        <v>40</v>
      </c>
      <c r="W138" s="88">
        <v>40</v>
      </c>
      <c r="X138" s="88"/>
      <c r="Y138" s="88"/>
      <c r="Z138" s="88"/>
      <c r="AA138" s="88"/>
      <c r="AB138" s="93"/>
      <c r="AC138" s="28"/>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44.25" customHeight="1">
      <c r="A139" s="1"/>
      <c r="B139" s="1"/>
      <c r="C139" s="198" t="s">
        <v>587</v>
      </c>
      <c r="D139" s="179" t="s">
        <v>384</v>
      </c>
      <c r="E139" s="53"/>
      <c r="F139" s="43" t="s">
        <v>138</v>
      </c>
      <c r="G139" s="44"/>
      <c r="H139" s="44"/>
      <c r="I139" s="114"/>
      <c r="J139" s="43"/>
      <c r="K139" s="58"/>
      <c r="L139" s="43"/>
      <c r="M139" s="57"/>
      <c r="N139" s="56"/>
      <c r="O139" s="63"/>
      <c r="P139" s="43"/>
      <c r="Q139" s="45"/>
      <c r="R139" s="43"/>
      <c r="S139" s="58"/>
      <c r="T139" s="44"/>
      <c r="U139" s="44"/>
      <c r="V139" s="88">
        <v>20</v>
      </c>
      <c r="W139" s="88">
        <v>20</v>
      </c>
      <c r="X139" s="88"/>
      <c r="Y139" s="88"/>
      <c r="Z139" s="88"/>
      <c r="AA139" s="88"/>
      <c r="AB139" s="93"/>
      <c r="AC139" s="28"/>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256.5" customHeight="1">
      <c r="A140" s="1"/>
      <c r="B140" s="1"/>
      <c r="C140" s="71">
        <v>8</v>
      </c>
      <c r="D140" s="121" t="s">
        <v>385</v>
      </c>
      <c r="E140" s="53"/>
      <c r="F140" s="43" t="s">
        <v>412</v>
      </c>
      <c r="G140" s="44"/>
      <c r="H140" s="44"/>
      <c r="I140" s="55" t="s">
        <v>46</v>
      </c>
      <c r="J140" s="56" t="s">
        <v>47</v>
      </c>
      <c r="K140" s="56" t="s">
        <v>48</v>
      </c>
      <c r="L140" s="43"/>
      <c r="M140" s="192" t="s">
        <v>636</v>
      </c>
      <c r="N140" s="190" t="s">
        <v>519</v>
      </c>
      <c r="O140" s="193" t="s">
        <v>637</v>
      </c>
      <c r="P140" s="43"/>
      <c r="Q140" s="143" t="s">
        <v>609</v>
      </c>
      <c r="R140" s="43"/>
      <c r="S140" s="197" t="s">
        <v>610</v>
      </c>
      <c r="T140" s="44"/>
      <c r="U140" s="44"/>
      <c r="V140" s="88">
        <v>534.5</v>
      </c>
      <c r="W140" s="88">
        <v>70.2</v>
      </c>
      <c r="X140" s="88">
        <v>389.9</v>
      </c>
      <c r="Y140" s="88">
        <v>238</v>
      </c>
      <c r="Z140" s="88">
        <v>240.4</v>
      </c>
      <c r="AA140" s="88">
        <v>297</v>
      </c>
      <c r="AB140" s="93"/>
      <c r="AC140" s="28"/>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78.75" customHeight="1">
      <c r="A141" s="1"/>
      <c r="B141" s="1"/>
      <c r="C141" s="71">
        <v>9</v>
      </c>
      <c r="D141" s="121" t="s">
        <v>221</v>
      </c>
      <c r="E141" s="53"/>
      <c r="F141" s="43" t="s">
        <v>411</v>
      </c>
      <c r="G141" s="44"/>
      <c r="H141" s="44"/>
      <c r="I141" s="188" t="s">
        <v>546</v>
      </c>
      <c r="J141" s="189" t="s">
        <v>639</v>
      </c>
      <c r="K141" s="189" t="s">
        <v>638</v>
      </c>
      <c r="L141" s="43"/>
      <c r="M141" s="203" t="s">
        <v>551</v>
      </c>
      <c r="N141" s="189" t="s">
        <v>640</v>
      </c>
      <c r="O141" s="189" t="s">
        <v>553</v>
      </c>
      <c r="P141" s="43"/>
      <c r="Q141" s="143" t="s">
        <v>609</v>
      </c>
      <c r="R141" s="43"/>
      <c r="S141" s="197" t="s">
        <v>610</v>
      </c>
      <c r="T141" s="44"/>
      <c r="U141" s="44"/>
      <c r="V141" s="88">
        <v>58638.2</v>
      </c>
      <c r="W141" s="88">
        <v>58638.2</v>
      </c>
      <c r="X141" s="88">
        <v>69121</v>
      </c>
      <c r="Y141" s="88">
        <v>76934.4</v>
      </c>
      <c r="Z141" s="88">
        <v>81473.2</v>
      </c>
      <c r="AA141" s="88">
        <v>81500.2</v>
      </c>
      <c r="AB141" s="93"/>
      <c r="AC141" s="28"/>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99.75" customHeight="1">
      <c r="A142" s="1"/>
      <c r="B142" s="1"/>
      <c r="C142" s="71">
        <v>10</v>
      </c>
      <c r="D142" s="121" t="s">
        <v>222</v>
      </c>
      <c r="E142" s="53"/>
      <c r="F142" s="143" t="s">
        <v>138</v>
      </c>
      <c r="G142" s="44"/>
      <c r="H142" s="44"/>
      <c r="I142" s="43" t="s">
        <v>435</v>
      </c>
      <c r="J142" s="43"/>
      <c r="K142" s="58">
        <v>39101</v>
      </c>
      <c r="L142" s="43"/>
      <c r="M142" s="203" t="s">
        <v>546</v>
      </c>
      <c r="N142" s="56"/>
      <c r="O142" s="63" t="s">
        <v>86</v>
      </c>
      <c r="P142" s="43"/>
      <c r="Q142" s="171" t="s">
        <v>496</v>
      </c>
      <c r="R142" s="43"/>
      <c r="S142" s="58">
        <v>40739</v>
      </c>
      <c r="T142" s="44"/>
      <c r="U142" s="44"/>
      <c r="V142" s="88">
        <v>200</v>
      </c>
      <c r="W142" s="88">
        <v>200</v>
      </c>
      <c r="X142" s="88">
        <v>0</v>
      </c>
      <c r="Y142" s="88">
        <v>0</v>
      </c>
      <c r="Z142" s="88">
        <v>0</v>
      </c>
      <c r="AA142" s="88">
        <v>0</v>
      </c>
      <c r="AB142" s="93"/>
      <c r="AC142" s="28"/>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72" customHeight="1" hidden="1">
      <c r="A143" s="1"/>
      <c r="B143" s="1"/>
      <c r="C143" s="71"/>
      <c r="D143" s="121" t="s">
        <v>222</v>
      </c>
      <c r="E143" s="53"/>
      <c r="F143" s="43" t="s">
        <v>137</v>
      </c>
      <c r="G143" s="44"/>
      <c r="H143" s="44"/>
      <c r="I143" s="43"/>
      <c r="J143" s="43"/>
      <c r="K143" s="58"/>
      <c r="L143" s="43"/>
      <c r="M143" s="57"/>
      <c r="N143" s="56"/>
      <c r="O143" s="63"/>
      <c r="P143" s="43"/>
      <c r="Q143" s="43"/>
      <c r="R143" s="43"/>
      <c r="S143" s="58"/>
      <c r="T143" s="44"/>
      <c r="U143" s="44"/>
      <c r="V143" s="88"/>
      <c r="W143" s="88"/>
      <c r="X143" s="88"/>
      <c r="Y143" s="88"/>
      <c r="Z143" s="88"/>
      <c r="AA143" s="88"/>
      <c r="AB143" s="93"/>
      <c r="AC143" s="28"/>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72" customHeight="1">
      <c r="A144" s="1"/>
      <c r="B144" s="1"/>
      <c r="C144" s="198" t="s">
        <v>585</v>
      </c>
      <c r="D144" s="179" t="s">
        <v>222</v>
      </c>
      <c r="E144" s="53"/>
      <c r="F144" s="43" t="s">
        <v>138</v>
      </c>
      <c r="G144" s="44"/>
      <c r="H144" s="44"/>
      <c r="I144" s="43"/>
      <c r="J144" s="43"/>
      <c r="K144" s="58"/>
      <c r="L144" s="43"/>
      <c r="M144" s="57"/>
      <c r="N144" s="56"/>
      <c r="O144" s="63"/>
      <c r="P144" s="43"/>
      <c r="Q144" s="43"/>
      <c r="R144" s="43"/>
      <c r="S144" s="58"/>
      <c r="T144" s="44"/>
      <c r="U144" s="44"/>
      <c r="V144" s="88">
        <v>200</v>
      </c>
      <c r="W144" s="88">
        <v>200</v>
      </c>
      <c r="X144" s="88"/>
      <c r="Y144" s="88"/>
      <c r="Z144" s="88"/>
      <c r="AA144" s="88"/>
      <c r="AB144" s="93"/>
      <c r="AC144" s="28"/>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36.5" customHeight="1">
      <c r="A145" s="1"/>
      <c r="B145" s="1"/>
      <c r="C145" s="71">
        <v>11</v>
      </c>
      <c r="D145" s="121" t="s">
        <v>223</v>
      </c>
      <c r="E145" s="53"/>
      <c r="F145" s="43" t="s">
        <v>409</v>
      </c>
      <c r="G145" s="44"/>
      <c r="H145" s="44"/>
      <c r="I145" s="192" t="s">
        <v>622</v>
      </c>
      <c r="J145" s="143" t="s">
        <v>623</v>
      </c>
      <c r="K145" s="193" t="s">
        <v>625</v>
      </c>
      <c r="L145" s="43"/>
      <c r="M145" s="188" t="s">
        <v>624</v>
      </c>
      <c r="N145" s="190" t="s">
        <v>335</v>
      </c>
      <c r="O145" s="189" t="s">
        <v>626</v>
      </c>
      <c r="P145" s="43"/>
      <c r="Q145" s="188" t="s">
        <v>627</v>
      </c>
      <c r="R145" s="43"/>
      <c r="S145" s="197" t="s">
        <v>610</v>
      </c>
      <c r="T145" s="44"/>
      <c r="U145" s="44"/>
      <c r="V145" s="89">
        <v>30000</v>
      </c>
      <c r="W145" s="89">
        <v>9000</v>
      </c>
      <c r="X145" s="89">
        <v>49626.7</v>
      </c>
      <c r="Y145" s="89">
        <v>0</v>
      </c>
      <c r="Z145" s="89">
        <v>0</v>
      </c>
      <c r="AA145" s="89">
        <v>0</v>
      </c>
      <c r="AB145" s="93"/>
      <c r="AC145" s="28"/>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87.75" customHeight="1">
      <c r="A146" s="1"/>
      <c r="B146" s="1"/>
      <c r="C146" s="71">
        <v>12</v>
      </c>
      <c r="D146" s="121" t="s">
        <v>60</v>
      </c>
      <c r="E146" s="53"/>
      <c r="F146" s="43" t="s">
        <v>413</v>
      </c>
      <c r="G146" s="44"/>
      <c r="H146" s="44"/>
      <c r="I146" s="188" t="s">
        <v>592</v>
      </c>
      <c r="J146" s="190" t="s">
        <v>593</v>
      </c>
      <c r="K146" s="189" t="s">
        <v>594</v>
      </c>
      <c r="L146" s="43"/>
      <c r="M146" s="57"/>
      <c r="N146" s="56"/>
      <c r="O146" s="63"/>
      <c r="P146" s="43"/>
      <c r="Q146" s="143" t="s">
        <v>609</v>
      </c>
      <c r="R146" s="43"/>
      <c r="S146" s="197" t="s">
        <v>610</v>
      </c>
      <c r="T146" s="44"/>
      <c r="U146" s="44"/>
      <c r="V146" s="88">
        <v>8316</v>
      </c>
      <c r="W146" s="88">
        <v>8316</v>
      </c>
      <c r="X146" s="88">
        <v>7589.9</v>
      </c>
      <c r="Y146" s="88">
        <v>7526.2</v>
      </c>
      <c r="Z146" s="88">
        <v>6849</v>
      </c>
      <c r="AA146" s="88">
        <v>6256.6</v>
      </c>
      <c r="AB146" s="93"/>
      <c r="AC146" s="28"/>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02.75" customHeight="1">
      <c r="A147" s="1"/>
      <c r="B147" s="1"/>
      <c r="C147" s="71">
        <v>13</v>
      </c>
      <c r="D147" s="125" t="s">
        <v>61</v>
      </c>
      <c r="E147" s="53"/>
      <c r="F147" s="43" t="s">
        <v>411</v>
      </c>
      <c r="G147" s="44"/>
      <c r="H147" s="44"/>
      <c r="I147" s="43" t="s">
        <v>120</v>
      </c>
      <c r="J147" s="43"/>
      <c r="K147" s="43"/>
      <c r="L147" s="43"/>
      <c r="M147" s="43" t="s">
        <v>89</v>
      </c>
      <c r="N147" s="43"/>
      <c r="O147" s="43"/>
      <c r="P147" s="43"/>
      <c r="Q147" s="45"/>
      <c r="R147" s="43"/>
      <c r="S147" s="43"/>
      <c r="T147" s="44"/>
      <c r="U147" s="44"/>
      <c r="V147" s="88">
        <v>2165.7</v>
      </c>
      <c r="W147" s="88">
        <v>2165.7</v>
      </c>
      <c r="X147" s="88">
        <v>3933.6</v>
      </c>
      <c r="Y147" s="88">
        <v>1191.7</v>
      </c>
      <c r="Z147" s="88">
        <v>0</v>
      </c>
      <c r="AA147" s="88">
        <v>0</v>
      </c>
      <c r="AB147" s="93"/>
      <c r="AC147" s="28"/>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78" customHeight="1">
      <c r="A148" s="1"/>
      <c r="B148" s="4"/>
      <c r="C148" s="71">
        <v>14</v>
      </c>
      <c r="D148" s="126" t="s">
        <v>59</v>
      </c>
      <c r="E148" s="53"/>
      <c r="F148" s="43" t="s">
        <v>112</v>
      </c>
      <c r="G148" s="44"/>
      <c r="H148" s="44"/>
      <c r="I148" s="188" t="s">
        <v>643</v>
      </c>
      <c r="J148" s="189" t="s">
        <v>644</v>
      </c>
      <c r="K148" s="189" t="s">
        <v>645</v>
      </c>
      <c r="L148" s="43"/>
      <c r="M148" s="188" t="s">
        <v>646</v>
      </c>
      <c r="N148" s="190" t="s">
        <v>32</v>
      </c>
      <c r="O148" s="189" t="s">
        <v>647</v>
      </c>
      <c r="P148" s="43"/>
      <c r="Q148" s="143" t="s">
        <v>609</v>
      </c>
      <c r="R148" s="43"/>
      <c r="S148" s="197" t="s">
        <v>610</v>
      </c>
      <c r="T148" s="44"/>
      <c r="U148" s="44"/>
      <c r="V148" s="88">
        <v>86</v>
      </c>
      <c r="W148" s="88">
        <v>86</v>
      </c>
      <c r="X148" s="88">
        <v>77.6</v>
      </c>
      <c r="Y148" s="88">
        <v>76.4</v>
      </c>
      <c r="Z148" s="88">
        <v>76.4</v>
      </c>
      <c r="AA148" s="88">
        <v>76.4</v>
      </c>
      <c r="AB148" s="93"/>
      <c r="AC148" s="28"/>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26.75" customHeight="1">
      <c r="A149" s="1"/>
      <c r="B149" s="4"/>
      <c r="C149" s="71">
        <v>15</v>
      </c>
      <c r="D149" s="121" t="s">
        <v>62</v>
      </c>
      <c r="E149" s="53"/>
      <c r="F149" s="143" t="s">
        <v>341</v>
      </c>
      <c r="G149" s="44"/>
      <c r="H149" s="44"/>
      <c r="I149" s="55" t="s">
        <v>73</v>
      </c>
      <c r="J149" s="56" t="s">
        <v>55</v>
      </c>
      <c r="K149" s="56" t="s">
        <v>75</v>
      </c>
      <c r="L149" s="43"/>
      <c r="M149" s="57" t="s">
        <v>56</v>
      </c>
      <c r="N149" s="56" t="s">
        <v>3</v>
      </c>
      <c r="O149" s="56" t="s">
        <v>57</v>
      </c>
      <c r="P149" s="43"/>
      <c r="Q149" s="45" t="s">
        <v>162</v>
      </c>
      <c r="R149" s="43"/>
      <c r="S149" s="197" t="s">
        <v>616</v>
      </c>
      <c r="T149" s="44"/>
      <c r="U149" s="44"/>
      <c r="V149" s="88">
        <f aca="true" t="shared" si="12" ref="V149:AA149">V150</f>
        <v>0</v>
      </c>
      <c r="W149" s="88">
        <f t="shared" si="12"/>
        <v>0</v>
      </c>
      <c r="X149" s="88">
        <f t="shared" si="12"/>
        <v>181.9</v>
      </c>
      <c r="Y149" s="88">
        <f t="shared" si="12"/>
        <v>300</v>
      </c>
      <c r="Z149" s="88">
        <f t="shared" si="12"/>
        <v>303</v>
      </c>
      <c r="AA149" s="88">
        <f t="shared" si="12"/>
        <v>309.1</v>
      </c>
      <c r="AB149" s="93"/>
      <c r="AC149" s="28"/>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72" customHeight="1">
      <c r="A150" s="1"/>
      <c r="B150" s="4"/>
      <c r="C150" s="198" t="s">
        <v>584</v>
      </c>
      <c r="D150" s="179" t="s">
        <v>62</v>
      </c>
      <c r="E150" s="53"/>
      <c r="F150" s="43" t="s">
        <v>341</v>
      </c>
      <c r="G150" s="44"/>
      <c r="H150" s="44"/>
      <c r="I150" s="55"/>
      <c r="J150" s="56"/>
      <c r="K150" s="56"/>
      <c r="L150" s="43"/>
      <c r="M150" s="57"/>
      <c r="N150" s="56"/>
      <c r="O150" s="56"/>
      <c r="P150" s="43"/>
      <c r="Q150" s="45"/>
      <c r="R150" s="43"/>
      <c r="S150" s="58"/>
      <c r="T150" s="44"/>
      <c r="U150" s="44"/>
      <c r="V150" s="88">
        <v>0</v>
      </c>
      <c r="W150" s="88">
        <v>0</v>
      </c>
      <c r="X150" s="88">
        <v>181.9</v>
      </c>
      <c r="Y150" s="88">
        <v>300</v>
      </c>
      <c r="Z150" s="88">
        <v>303</v>
      </c>
      <c r="AA150" s="88">
        <v>309.1</v>
      </c>
      <c r="AB150" s="93"/>
      <c r="AC150" s="28"/>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209.25" customHeight="1">
      <c r="A151" s="1"/>
      <c r="B151" s="4"/>
      <c r="C151" s="71">
        <v>16</v>
      </c>
      <c r="D151" s="121" t="s">
        <v>405</v>
      </c>
      <c r="E151" s="53"/>
      <c r="F151" s="43" t="s">
        <v>414</v>
      </c>
      <c r="G151" s="44"/>
      <c r="H151" s="44"/>
      <c r="I151" s="188" t="s">
        <v>574</v>
      </c>
      <c r="J151" s="56" t="s">
        <v>3</v>
      </c>
      <c r="K151" s="190" t="s">
        <v>575</v>
      </c>
      <c r="L151" s="43"/>
      <c r="M151" s="143" t="s">
        <v>576</v>
      </c>
      <c r="N151" s="143" t="s">
        <v>578</v>
      </c>
      <c r="O151" s="197" t="s">
        <v>577</v>
      </c>
      <c r="P151" s="43"/>
      <c r="Q151" s="143" t="s">
        <v>579</v>
      </c>
      <c r="R151" s="143" t="s">
        <v>541</v>
      </c>
      <c r="S151" s="58">
        <v>41143</v>
      </c>
      <c r="T151" s="44"/>
      <c r="U151" s="44"/>
      <c r="V151" s="88"/>
      <c r="W151" s="88"/>
      <c r="X151" s="88">
        <v>18125</v>
      </c>
      <c r="Y151" s="88"/>
      <c r="Z151" s="88"/>
      <c r="AA151" s="88"/>
      <c r="AB151" s="93"/>
      <c r="AC151" s="28"/>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22.25" customHeight="1">
      <c r="A152" s="1"/>
      <c r="B152" s="4"/>
      <c r="C152" s="71">
        <v>17</v>
      </c>
      <c r="D152" s="127" t="s">
        <v>186</v>
      </c>
      <c r="E152" s="53"/>
      <c r="F152" s="172" t="s">
        <v>498</v>
      </c>
      <c r="G152" s="44"/>
      <c r="H152" s="44"/>
      <c r="I152" s="55" t="s">
        <v>337</v>
      </c>
      <c r="J152" s="56" t="s">
        <v>338</v>
      </c>
      <c r="K152" s="56" t="s">
        <v>339</v>
      </c>
      <c r="L152" s="43"/>
      <c r="M152" s="72" t="s">
        <v>0</v>
      </c>
      <c r="N152" s="43" t="s">
        <v>335</v>
      </c>
      <c r="O152" s="58" t="s">
        <v>336</v>
      </c>
      <c r="P152" s="43"/>
      <c r="Q152" s="169" t="s">
        <v>497</v>
      </c>
      <c r="R152" s="43"/>
      <c r="S152" s="58">
        <v>40892</v>
      </c>
      <c r="T152" s="44"/>
      <c r="U152" s="44"/>
      <c r="V152" s="88">
        <v>37.8</v>
      </c>
      <c r="W152" s="88">
        <v>37.8</v>
      </c>
      <c r="X152" s="88"/>
      <c r="Y152" s="88"/>
      <c r="Z152" s="88"/>
      <c r="AA152" s="88"/>
      <c r="AB152" s="93"/>
      <c r="AC152" s="28"/>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71.25" customHeight="1">
      <c r="A153" s="1"/>
      <c r="B153" s="4"/>
      <c r="C153" s="198" t="s">
        <v>583</v>
      </c>
      <c r="D153" s="173" t="s">
        <v>499</v>
      </c>
      <c r="E153" s="53"/>
      <c r="F153" s="73" t="s">
        <v>135</v>
      </c>
      <c r="G153" s="44"/>
      <c r="H153" s="44"/>
      <c r="I153" s="43"/>
      <c r="J153" s="43"/>
      <c r="K153" s="58"/>
      <c r="L153" s="43"/>
      <c r="M153" s="43"/>
      <c r="N153" s="43"/>
      <c r="O153" s="58"/>
      <c r="P153" s="43"/>
      <c r="Q153" s="45"/>
      <c r="R153" s="43"/>
      <c r="S153" s="58"/>
      <c r="T153" s="44"/>
      <c r="U153" s="44"/>
      <c r="V153" s="88">
        <v>37.8</v>
      </c>
      <c r="W153" s="88">
        <v>37.8</v>
      </c>
      <c r="X153" s="88"/>
      <c r="Y153" s="88"/>
      <c r="Z153" s="88"/>
      <c r="AA153" s="88"/>
      <c r="AB153" s="93"/>
      <c r="AC153" s="28"/>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72" customHeight="1" hidden="1">
      <c r="A154" s="1"/>
      <c r="B154" s="4"/>
      <c r="C154" s="71">
        <v>18</v>
      </c>
      <c r="D154" s="128" t="s">
        <v>187</v>
      </c>
      <c r="E154" s="53"/>
      <c r="F154" s="54" t="s">
        <v>188</v>
      </c>
      <c r="G154" s="44"/>
      <c r="H154" s="44"/>
      <c r="I154" s="55" t="s">
        <v>73</v>
      </c>
      <c r="J154" s="56" t="s">
        <v>9</v>
      </c>
      <c r="K154" s="56" t="s">
        <v>75</v>
      </c>
      <c r="L154" s="43"/>
      <c r="M154" s="57" t="s">
        <v>10</v>
      </c>
      <c r="N154" s="56" t="s">
        <v>11</v>
      </c>
      <c r="O154" s="56" t="s">
        <v>12</v>
      </c>
      <c r="P154" s="43"/>
      <c r="Q154" s="45"/>
      <c r="R154" s="43"/>
      <c r="S154" s="58"/>
      <c r="T154" s="44"/>
      <c r="U154" s="44"/>
      <c r="V154" s="88"/>
      <c r="W154" s="88"/>
      <c r="X154" s="88"/>
      <c r="Y154" s="88"/>
      <c r="Z154" s="88"/>
      <c r="AA154" s="88"/>
      <c r="AB154" s="93"/>
      <c r="AC154" s="28"/>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73.5" customHeight="1" hidden="1">
      <c r="A155" s="1"/>
      <c r="B155" s="4"/>
      <c r="C155" s="71">
        <v>19</v>
      </c>
      <c r="D155" s="127" t="s">
        <v>343</v>
      </c>
      <c r="E155" s="77"/>
      <c r="F155" s="78" t="s">
        <v>109</v>
      </c>
      <c r="G155" s="79"/>
      <c r="H155" s="79"/>
      <c r="I155" s="204" t="s">
        <v>189</v>
      </c>
      <c r="J155" s="78"/>
      <c r="K155" s="78" t="s">
        <v>190</v>
      </c>
      <c r="L155" s="78"/>
      <c r="M155" s="188" t="s">
        <v>648</v>
      </c>
      <c r="N155" s="190" t="s">
        <v>519</v>
      </c>
      <c r="O155" s="189" t="s">
        <v>649</v>
      </c>
      <c r="P155" s="78"/>
      <c r="Q155" s="83" t="s">
        <v>149</v>
      </c>
      <c r="R155" s="78"/>
      <c r="S155" s="80" t="s">
        <v>150</v>
      </c>
      <c r="T155" s="79"/>
      <c r="U155" s="79"/>
      <c r="V155" s="91">
        <f aca="true" t="shared" si="13" ref="V155:AA155">+V156+V157</f>
        <v>0</v>
      </c>
      <c r="W155" s="91">
        <f t="shared" si="13"/>
        <v>0</v>
      </c>
      <c r="X155" s="91">
        <f t="shared" si="13"/>
        <v>0</v>
      </c>
      <c r="Y155" s="91">
        <f t="shared" si="13"/>
        <v>0</v>
      </c>
      <c r="Z155" s="91">
        <f t="shared" si="13"/>
        <v>0</v>
      </c>
      <c r="AA155" s="91">
        <f t="shared" si="13"/>
        <v>0</v>
      </c>
      <c r="AB155" s="93"/>
      <c r="AC155" s="28"/>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72" customHeight="1" hidden="1">
      <c r="A156" s="1"/>
      <c r="B156" s="4"/>
      <c r="C156" s="71"/>
      <c r="D156" s="129" t="s">
        <v>343</v>
      </c>
      <c r="E156" s="74"/>
      <c r="F156" s="76" t="s">
        <v>109</v>
      </c>
      <c r="G156" s="75"/>
      <c r="H156" s="75"/>
      <c r="I156" s="80"/>
      <c r="J156" s="76"/>
      <c r="K156" s="76"/>
      <c r="L156" s="76"/>
      <c r="M156" s="43"/>
      <c r="N156" s="76"/>
      <c r="O156" s="76"/>
      <c r="P156" s="76"/>
      <c r="Q156" s="43" t="s">
        <v>1</v>
      </c>
      <c r="R156" s="76"/>
      <c r="S156" s="76"/>
      <c r="T156" s="75"/>
      <c r="U156" s="75"/>
      <c r="V156" s="92"/>
      <c r="W156" s="92"/>
      <c r="X156" s="92"/>
      <c r="Y156" s="88"/>
      <c r="Z156" s="88"/>
      <c r="AA156" s="88"/>
      <c r="AB156" s="93"/>
      <c r="AC156" s="28"/>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72" customHeight="1" hidden="1">
      <c r="A157" s="1"/>
      <c r="B157" s="4"/>
      <c r="C157" s="71"/>
      <c r="D157" s="129" t="s">
        <v>343</v>
      </c>
      <c r="E157" s="74"/>
      <c r="F157" s="76" t="s">
        <v>130</v>
      </c>
      <c r="G157" s="75"/>
      <c r="H157" s="75"/>
      <c r="I157" s="80"/>
      <c r="J157" s="76"/>
      <c r="K157" s="76"/>
      <c r="L157" s="76"/>
      <c r="M157" s="43"/>
      <c r="N157" s="76"/>
      <c r="O157" s="76"/>
      <c r="P157" s="76"/>
      <c r="Q157" s="45"/>
      <c r="R157" s="76"/>
      <c r="S157" s="76"/>
      <c r="T157" s="75"/>
      <c r="U157" s="75"/>
      <c r="V157" s="92"/>
      <c r="W157" s="92"/>
      <c r="X157" s="92"/>
      <c r="Y157" s="88"/>
      <c r="Z157" s="88"/>
      <c r="AA157" s="88"/>
      <c r="AB157" s="93"/>
      <c r="AC157" s="28"/>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75" customHeight="1">
      <c r="A158" s="1"/>
      <c r="B158" s="4"/>
      <c r="C158" s="71">
        <v>18</v>
      </c>
      <c r="D158" s="127" t="s">
        <v>63</v>
      </c>
      <c r="E158" s="74"/>
      <c r="F158" s="142" t="s">
        <v>443</v>
      </c>
      <c r="G158" s="75"/>
      <c r="H158" s="75"/>
      <c r="I158" s="80" t="s">
        <v>6</v>
      </c>
      <c r="J158" s="76" t="s">
        <v>8</v>
      </c>
      <c r="K158" s="76" t="s">
        <v>7</v>
      </c>
      <c r="L158" s="76"/>
      <c r="M158" s="57" t="s">
        <v>88</v>
      </c>
      <c r="N158" s="56"/>
      <c r="O158" s="63" t="s">
        <v>86</v>
      </c>
      <c r="P158" s="76"/>
      <c r="Q158" s="143" t="s">
        <v>495</v>
      </c>
      <c r="R158" s="76"/>
      <c r="S158" s="76"/>
      <c r="T158" s="75"/>
      <c r="U158" s="75"/>
      <c r="V158" s="88">
        <v>150</v>
      </c>
      <c r="W158" s="88">
        <v>150</v>
      </c>
      <c r="X158" s="88"/>
      <c r="Y158" s="88"/>
      <c r="Z158" s="88"/>
      <c r="AA158" s="88"/>
      <c r="AB158" s="93"/>
      <c r="AC158" s="28"/>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72" customHeight="1" hidden="1">
      <c r="A159" s="1"/>
      <c r="B159" s="4"/>
      <c r="C159" s="71"/>
      <c r="D159" s="127" t="s">
        <v>63</v>
      </c>
      <c r="E159" s="74"/>
      <c r="F159" s="76" t="s">
        <v>127</v>
      </c>
      <c r="G159" s="75"/>
      <c r="H159" s="75"/>
      <c r="I159" s="80"/>
      <c r="J159" s="76"/>
      <c r="K159" s="76"/>
      <c r="L159" s="76"/>
      <c r="M159" s="43"/>
      <c r="N159" s="76"/>
      <c r="O159" s="76"/>
      <c r="P159" s="76"/>
      <c r="Q159" s="45"/>
      <c r="R159" s="76"/>
      <c r="S159" s="76"/>
      <c r="T159" s="75"/>
      <c r="U159" s="75"/>
      <c r="V159" s="88"/>
      <c r="W159" s="88"/>
      <c r="X159" s="88"/>
      <c r="Y159" s="88"/>
      <c r="Z159" s="88"/>
      <c r="AA159" s="88"/>
      <c r="AB159" s="93"/>
      <c r="AC159" s="28"/>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72" customHeight="1" hidden="1">
      <c r="A160" s="1"/>
      <c r="B160" s="4"/>
      <c r="C160" s="71"/>
      <c r="D160" s="127" t="s">
        <v>63</v>
      </c>
      <c r="E160" s="74"/>
      <c r="F160" s="76" t="s">
        <v>65</v>
      </c>
      <c r="G160" s="75"/>
      <c r="H160" s="75"/>
      <c r="I160" s="80"/>
      <c r="J160" s="76"/>
      <c r="K160" s="76"/>
      <c r="L160" s="76"/>
      <c r="M160" s="43"/>
      <c r="N160" s="76"/>
      <c r="O160" s="76"/>
      <c r="P160" s="76"/>
      <c r="Q160" s="45"/>
      <c r="R160" s="76"/>
      <c r="S160" s="76"/>
      <c r="T160" s="75"/>
      <c r="U160" s="75"/>
      <c r="V160" s="88"/>
      <c r="W160" s="88"/>
      <c r="X160" s="88"/>
      <c r="Y160" s="88"/>
      <c r="Z160" s="88"/>
      <c r="AA160" s="88"/>
      <c r="AB160" s="93"/>
      <c r="AC160" s="28"/>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72" customHeight="1">
      <c r="A161" s="1"/>
      <c r="B161" s="4"/>
      <c r="C161" s="198" t="s">
        <v>670</v>
      </c>
      <c r="D161" s="173" t="s">
        <v>63</v>
      </c>
      <c r="E161" s="74"/>
      <c r="F161" s="76" t="s">
        <v>444</v>
      </c>
      <c r="G161" s="75"/>
      <c r="H161" s="75"/>
      <c r="I161" s="80"/>
      <c r="J161" s="76"/>
      <c r="K161" s="76"/>
      <c r="L161" s="76"/>
      <c r="M161" s="43"/>
      <c r="N161" s="76"/>
      <c r="O161" s="76"/>
      <c r="P161" s="76"/>
      <c r="Q161" s="45"/>
      <c r="R161" s="76"/>
      <c r="S161" s="76"/>
      <c r="T161" s="75"/>
      <c r="U161" s="75"/>
      <c r="V161" s="88">
        <v>150</v>
      </c>
      <c r="W161" s="88">
        <v>150</v>
      </c>
      <c r="X161" s="88"/>
      <c r="Y161" s="88"/>
      <c r="Z161" s="88"/>
      <c r="AA161" s="88"/>
      <c r="AB161" s="93"/>
      <c r="AC161" s="28"/>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210" customHeight="1">
      <c r="A162" s="1"/>
      <c r="B162" s="4"/>
      <c r="C162" s="71">
        <v>19</v>
      </c>
      <c r="D162" s="113" t="s">
        <v>344</v>
      </c>
      <c r="E162" s="74"/>
      <c r="F162" s="76" t="s">
        <v>367</v>
      </c>
      <c r="G162" s="75"/>
      <c r="H162" s="75"/>
      <c r="I162" s="55" t="s">
        <v>73</v>
      </c>
      <c r="J162" s="56" t="s">
        <v>45</v>
      </c>
      <c r="K162" s="56" t="s">
        <v>75</v>
      </c>
      <c r="L162" s="76"/>
      <c r="M162" s="188" t="s">
        <v>650</v>
      </c>
      <c r="N162" s="190" t="s">
        <v>519</v>
      </c>
      <c r="O162" s="189" t="s">
        <v>651</v>
      </c>
      <c r="P162" s="76"/>
      <c r="Q162" s="143" t="s">
        <v>609</v>
      </c>
      <c r="R162" s="43"/>
      <c r="S162" s="197" t="s">
        <v>610</v>
      </c>
      <c r="T162" s="75"/>
      <c r="U162" s="75"/>
      <c r="V162" s="92">
        <v>364.9</v>
      </c>
      <c r="W162" s="92">
        <v>261.3</v>
      </c>
      <c r="X162" s="92">
        <v>468.8</v>
      </c>
      <c r="Y162" s="88">
        <v>373.7</v>
      </c>
      <c r="Z162" s="88">
        <v>392.4</v>
      </c>
      <c r="AA162" s="88">
        <v>412</v>
      </c>
      <c r="AB162" s="93"/>
      <c r="AC162" s="28"/>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256.5" customHeight="1">
      <c r="A163" s="1"/>
      <c r="B163" s="4"/>
      <c r="C163" s="71">
        <v>20</v>
      </c>
      <c r="D163" s="113" t="s">
        <v>64</v>
      </c>
      <c r="E163" s="74"/>
      <c r="F163" s="174" t="s">
        <v>500</v>
      </c>
      <c r="G163" s="75"/>
      <c r="H163" s="75"/>
      <c r="I163" s="80"/>
      <c r="J163" s="76"/>
      <c r="K163" s="76"/>
      <c r="L163" s="76"/>
      <c r="M163" s="203" t="s">
        <v>641</v>
      </c>
      <c r="N163" s="190" t="s">
        <v>519</v>
      </c>
      <c r="O163" s="206" t="s">
        <v>642</v>
      </c>
      <c r="P163" s="76"/>
      <c r="Q163" s="143" t="s">
        <v>609</v>
      </c>
      <c r="R163" s="43"/>
      <c r="S163" s="197" t="s">
        <v>610</v>
      </c>
      <c r="T163" s="75"/>
      <c r="U163" s="75"/>
      <c r="V163" s="92">
        <v>304</v>
      </c>
      <c r="W163" s="92">
        <v>304</v>
      </c>
      <c r="X163" s="92">
        <v>609.5</v>
      </c>
      <c r="Y163" s="92"/>
      <c r="Z163" s="92"/>
      <c r="AA163" s="92"/>
      <c r="AB163" s="93"/>
      <c r="AC163" s="28"/>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216" customHeight="1">
      <c r="A164" s="1"/>
      <c r="B164" s="4"/>
      <c r="C164" s="175" t="s">
        <v>671</v>
      </c>
      <c r="D164" s="125" t="s">
        <v>144</v>
      </c>
      <c r="E164" s="53"/>
      <c r="F164" s="54" t="s">
        <v>242</v>
      </c>
      <c r="G164" s="44"/>
      <c r="H164" s="44"/>
      <c r="I164" s="55" t="s">
        <v>90</v>
      </c>
      <c r="J164" s="56" t="s">
        <v>91</v>
      </c>
      <c r="K164" s="56" t="s">
        <v>87</v>
      </c>
      <c r="L164" s="43"/>
      <c r="M164" s="192" t="s">
        <v>652</v>
      </c>
      <c r="N164" s="190" t="s">
        <v>519</v>
      </c>
      <c r="O164" s="206" t="s">
        <v>653</v>
      </c>
      <c r="P164" s="43"/>
      <c r="Q164" s="143" t="s">
        <v>609</v>
      </c>
      <c r="R164" s="43"/>
      <c r="S164" s="197" t="s">
        <v>610</v>
      </c>
      <c r="T164" s="44"/>
      <c r="U164" s="44"/>
      <c r="V164" s="88">
        <v>6.8</v>
      </c>
      <c r="W164" s="88">
        <v>6.8</v>
      </c>
      <c r="X164" s="88">
        <v>55.2</v>
      </c>
      <c r="Y164" s="88">
        <v>0</v>
      </c>
      <c r="Z164" s="88">
        <v>0</v>
      </c>
      <c r="AA164" s="88">
        <v>0</v>
      </c>
      <c r="AB164" s="93"/>
      <c r="AC164" s="28"/>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75.5" customHeight="1">
      <c r="A165" s="1"/>
      <c r="B165" s="4"/>
      <c r="C165" s="176" t="s">
        <v>672</v>
      </c>
      <c r="D165" s="130" t="s">
        <v>174</v>
      </c>
      <c r="E165" s="107"/>
      <c r="F165" s="161" t="s">
        <v>327</v>
      </c>
      <c r="G165" s="108"/>
      <c r="H165" s="108"/>
      <c r="I165" s="188" t="s">
        <v>518</v>
      </c>
      <c r="J165" s="189" t="s">
        <v>519</v>
      </c>
      <c r="K165" s="189" t="s">
        <v>520</v>
      </c>
      <c r="L165" s="188" t="s">
        <v>521</v>
      </c>
      <c r="M165" s="188" t="s">
        <v>521</v>
      </c>
      <c r="N165" s="189" t="s">
        <v>519</v>
      </c>
      <c r="O165" s="189" t="s">
        <v>522</v>
      </c>
      <c r="P165" s="109"/>
      <c r="Q165" s="143" t="s">
        <v>495</v>
      </c>
      <c r="R165" s="109"/>
      <c r="S165" s="110"/>
      <c r="T165" s="108"/>
      <c r="U165" s="108"/>
      <c r="V165" s="111">
        <v>131.4</v>
      </c>
      <c r="W165" s="111">
        <v>131.4</v>
      </c>
      <c r="X165" s="111">
        <v>0</v>
      </c>
      <c r="Y165" s="111"/>
      <c r="Z165" s="111"/>
      <c r="AA165" s="111"/>
      <c r="AB165" s="112"/>
      <c r="AC165" s="28"/>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9.75" customHeight="1" hidden="1">
      <c r="A166" s="1"/>
      <c r="B166" s="4"/>
      <c r="C166" s="175" t="s">
        <v>503</v>
      </c>
      <c r="D166" s="129" t="s">
        <v>177</v>
      </c>
      <c r="E166" s="53"/>
      <c r="F166" s="54" t="s">
        <v>179</v>
      </c>
      <c r="G166" s="44"/>
      <c r="H166" s="44"/>
      <c r="I166" s="57"/>
      <c r="J166" s="56"/>
      <c r="K166" s="56"/>
      <c r="L166" s="43"/>
      <c r="M166" s="57"/>
      <c r="N166" s="56"/>
      <c r="O166" s="63"/>
      <c r="P166" s="43"/>
      <c r="Q166" s="45"/>
      <c r="R166" s="43"/>
      <c r="S166" s="58"/>
      <c r="T166" s="44"/>
      <c r="U166" s="44"/>
      <c r="V166" s="88"/>
      <c r="W166" s="88"/>
      <c r="X166" s="88"/>
      <c r="Y166" s="88"/>
      <c r="Z166" s="88"/>
      <c r="AA166" s="88"/>
      <c r="AB166" s="93"/>
      <c r="AC166" s="28"/>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90" customHeight="1">
      <c r="A167" s="1"/>
      <c r="B167" s="4"/>
      <c r="C167" s="175" t="s">
        <v>501</v>
      </c>
      <c r="D167" s="129" t="s">
        <v>233</v>
      </c>
      <c r="E167" s="53"/>
      <c r="F167" s="54" t="s">
        <v>137</v>
      </c>
      <c r="G167" s="44"/>
      <c r="H167" s="44"/>
      <c r="I167" s="192" t="s">
        <v>546</v>
      </c>
      <c r="J167" s="193" t="s">
        <v>547</v>
      </c>
      <c r="K167" s="193" t="s">
        <v>549</v>
      </c>
      <c r="L167" s="43"/>
      <c r="M167" s="192" t="s">
        <v>551</v>
      </c>
      <c r="N167" s="193"/>
      <c r="O167" s="193" t="s">
        <v>553</v>
      </c>
      <c r="P167" s="43"/>
      <c r="Q167" s="143" t="s">
        <v>495</v>
      </c>
      <c r="R167" s="43"/>
      <c r="S167" s="58"/>
      <c r="T167" s="44"/>
      <c r="U167" s="44"/>
      <c r="V167" s="88">
        <v>881.8</v>
      </c>
      <c r="W167" s="88">
        <v>881.8</v>
      </c>
      <c r="X167" s="88">
        <v>0</v>
      </c>
      <c r="Y167" s="88"/>
      <c r="Z167" s="88"/>
      <c r="AA167" s="88"/>
      <c r="AB167" s="93"/>
      <c r="AC167" s="28"/>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38.75" customHeight="1">
      <c r="A168" s="1"/>
      <c r="B168" s="4"/>
      <c r="C168" s="175" t="s">
        <v>502</v>
      </c>
      <c r="D168" s="129" t="s">
        <v>448</v>
      </c>
      <c r="E168" s="53"/>
      <c r="F168" s="54" t="s">
        <v>449</v>
      </c>
      <c r="G168" s="44"/>
      <c r="H168" s="44"/>
      <c r="I168" s="188" t="s">
        <v>73</v>
      </c>
      <c r="J168" s="189" t="s">
        <v>548</v>
      </c>
      <c r="K168" s="189" t="s">
        <v>550</v>
      </c>
      <c r="L168" s="43"/>
      <c r="M168" s="188" t="s">
        <v>551</v>
      </c>
      <c r="N168" s="189" t="s">
        <v>552</v>
      </c>
      <c r="O168" s="189" t="s">
        <v>553</v>
      </c>
      <c r="P168" s="43"/>
      <c r="Q168" s="143" t="s">
        <v>495</v>
      </c>
      <c r="R168" s="43"/>
      <c r="S168" s="197" t="s">
        <v>591</v>
      </c>
      <c r="T168" s="44"/>
      <c r="U168" s="44"/>
      <c r="V168" s="88">
        <v>1394.4</v>
      </c>
      <c r="W168" s="88">
        <v>1394.4</v>
      </c>
      <c r="X168" s="88">
        <v>0</v>
      </c>
      <c r="Y168" s="88"/>
      <c r="Z168" s="88"/>
      <c r="AA168" s="88"/>
      <c r="AB168" s="93"/>
      <c r="AC168" s="28"/>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57" customHeight="1">
      <c r="A169" s="1"/>
      <c r="B169" s="4"/>
      <c r="C169" s="175" t="s">
        <v>503</v>
      </c>
      <c r="D169" s="129" t="s">
        <v>450</v>
      </c>
      <c r="E169" s="53"/>
      <c r="F169" s="54" t="s">
        <v>451</v>
      </c>
      <c r="G169" s="44"/>
      <c r="H169" s="44"/>
      <c r="I169" s="57"/>
      <c r="J169" s="56"/>
      <c r="K169" s="56"/>
      <c r="L169" s="43"/>
      <c r="M169" s="170" t="s">
        <v>537</v>
      </c>
      <c r="N169" s="190" t="s">
        <v>519</v>
      </c>
      <c r="O169" s="191" t="s">
        <v>538</v>
      </c>
      <c r="P169" s="43"/>
      <c r="Q169" s="45"/>
      <c r="R169" s="43"/>
      <c r="S169" s="58"/>
      <c r="T169" s="44"/>
      <c r="U169" s="44"/>
      <c r="V169" s="88">
        <v>3194.9</v>
      </c>
      <c r="W169" s="88">
        <v>3194.9</v>
      </c>
      <c r="X169" s="88">
        <v>0</v>
      </c>
      <c r="Y169" s="88"/>
      <c r="Z169" s="88"/>
      <c r="AA169" s="88"/>
      <c r="AB169" s="93"/>
      <c r="AC169" s="28"/>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77.25" customHeight="1">
      <c r="A170" s="1"/>
      <c r="B170" s="4"/>
      <c r="C170" s="175" t="s">
        <v>216</v>
      </c>
      <c r="D170" s="129" t="s">
        <v>452</v>
      </c>
      <c r="E170" s="53"/>
      <c r="F170" s="54" t="s">
        <v>453</v>
      </c>
      <c r="G170" s="44"/>
      <c r="H170" s="44"/>
      <c r="I170" s="192" t="s">
        <v>531</v>
      </c>
      <c r="J170" s="190" t="s">
        <v>533</v>
      </c>
      <c r="K170" s="189" t="s">
        <v>532</v>
      </c>
      <c r="L170" s="43"/>
      <c r="M170" s="188" t="s">
        <v>534</v>
      </c>
      <c r="N170" s="189" t="s">
        <v>535</v>
      </c>
      <c r="O170" s="189" t="s">
        <v>536</v>
      </c>
      <c r="P170" s="43"/>
      <c r="Q170" s="143" t="s">
        <v>609</v>
      </c>
      <c r="R170" s="43"/>
      <c r="S170" s="197" t="s">
        <v>610</v>
      </c>
      <c r="T170" s="44"/>
      <c r="U170" s="44"/>
      <c r="V170" s="88">
        <v>853.1</v>
      </c>
      <c r="W170" s="88">
        <v>853.1</v>
      </c>
      <c r="X170" s="88">
        <v>0</v>
      </c>
      <c r="Y170" s="88"/>
      <c r="Z170" s="88"/>
      <c r="AA170" s="88"/>
      <c r="AB170" s="93"/>
      <c r="AC170" s="28"/>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99" customHeight="1">
      <c r="A171" s="1"/>
      <c r="B171" s="4"/>
      <c r="C171" s="175" t="s">
        <v>175</v>
      </c>
      <c r="D171" s="129" t="s">
        <v>454</v>
      </c>
      <c r="E171" s="53"/>
      <c r="F171" s="54" t="s">
        <v>443</v>
      </c>
      <c r="G171" s="44"/>
      <c r="H171" s="44"/>
      <c r="I171" s="22" t="s">
        <v>528</v>
      </c>
      <c r="J171" s="56"/>
      <c r="K171" s="56"/>
      <c r="L171" s="43"/>
      <c r="M171" s="170" t="s">
        <v>529</v>
      </c>
      <c r="N171" s="56"/>
      <c r="O171" s="191" t="s">
        <v>530</v>
      </c>
      <c r="P171" s="43"/>
      <c r="Q171" s="45"/>
      <c r="R171" s="43"/>
      <c r="S171" s="58"/>
      <c r="T171" s="44"/>
      <c r="U171" s="44"/>
      <c r="V171" s="88">
        <v>20000</v>
      </c>
      <c r="W171" s="88">
        <v>4898.6</v>
      </c>
      <c r="X171" s="88">
        <v>0</v>
      </c>
      <c r="Y171" s="88"/>
      <c r="Z171" s="88"/>
      <c r="AA171" s="88"/>
      <c r="AB171" s="93"/>
      <c r="AC171" s="28"/>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85.25" customHeight="1">
      <c r="A172" s="1"/>
      <c r="B172" s="4"/>
      <c r="C172" s="175" t="s">
        <v>178</v>
      </c>
      <c r="D172" s="129" t="s">
        <v>455</v>
      </c>
      <c r="E172" s="53"/>
      <c r="F172" s="54" t="s">
        <v>327</v>
      </c>
      <c r="G172" s="44"/>
      <c r="H172" s="44"/>
      <c r="I172" s="57"/>
      <c r="J172" s="56"/>
      <c r="K172" s="56"/>
      <c r="L172" s="43"/>
      <c r="M172" s="188" t="s">
        <v>523</v>
      </c>
      <c r="N172" s="190" t="s">
        <v>519</v>
      </c>
      <c r="O172" s="189" t="s">
        <v>524</v>
      </c>
      <c r="P172" s="43"/>
      <c r="Q172" s="45"/>
      <c r="R172" s="43"/>
      <c r="S172" s="58"/>
      <c r="T172" s="44"/>
      <c r="U172" s="44"/>
      <c r="V172" s="88">
        <v>174.7</v>
      </c>
      <c r="W172" s="88">
        <v>0</v>
      </c>
      <c r="X172" s="88">
        <v>1181.1</v>
      </c>
      <c r="Y172" s="88"/>
      <c r="Z172" s="88"/>
      <c r="AA172" s="88"/>
      <c r="AB172" s="93"/>
      <c r="AC172" s="28"/>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63" customHeight="1">
      <c r="A173" s="1"/>
      <c r="B173" s="4"/>
      <c r="C173" s="175" t="s">
        <v>234</v>
      </c>
      <c r="D173" s="129" t="s">
        <v>456</v>
      </c>
      <c r="E173" s="53"/>
      <c r="F173" s="54" t="s">
        <v>457</v>
      </c>
      <c r="G173" s="44"/>
      <c r="H173" s="44"/>
      <c r="I173" s="57"/>
      <c r="J173" s="56"/>
      <c r="K173" s="56"/>
      <c r="L173" s="43"/>
      <c r="M173" s="57"/>
      <c r="N173" s="56"/>
      <c r="O173" s="63"/>
      <c r="P173" s="43"/>
      <c r="Q173" s="45"/>
      <c r="R173" s="43"/>
      <c r="S173" s="58"/>
      <c r="T173" s="44"/>
      <c r="U173" s="44"/>
      <c r="V173" s="88">
        <f aca="true" t="shared" si="14" ref="V173:AA173">V174+V175</f>
        <v>13202.1</v>
      </c>
      <c r="W173" s="88">
        <f t="shared" si="14"/>
        <v>0</v>
      </c>
      <c r="X173" s="88">
        <f t="shared" si="14"/>
        <v>13162.1</v>
      </c>
      <c r="Y173" s="88">
        <f t="shared" si="14"/>
        <v>0</v>
      </c>
      <c r="Z173" s="88">
        <f t="shared" si="14"/>
        <v>0</v>
      </c>
      <c r="AA173" s="88">
        <f t="shared" si="14"/>
        <v>0</v>
      </c>
      <c r="AB173" s="93"/>
      <c r="AC173" s="28"/>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29.75" customHeight="1">
      <c r="A174" s="1"/>
      <c r="B174" s="4"/>
      <c r="C174" s="175" t="s">
        <v>673</v>
      </c>
      <c r="D174" s="129" t="s">
        <v>456</v>
      </c>
      <c r="E174" s="53"/>
      <c r="F174" s="54" t="s">
        <v>109</v>
      </c>
      <c r="G174" s="44"/>
      <c r="H174" s="44"/>
      <c r="I174" s="57"/>
      <c r="J174" s="56"/>
      <c r="K174" s="56"/>
      <c r="L174" s="43"/>
      <c r="M174" s="192" t="s">
        <v>525</v>
      </c>
      <c r="N174" s="190" t="s">
        <v>335</v>
      </c>
      <c r="O174" s="189" t="s">
        <v>526</v>
      </c>
      <c r="P174" s="43"/>
      <c r="Q174" s="45"/>
      <c r="R174" s="43"/>
      <c r="S174" s="58"/>
      <c r="T174" s="44"/>
      <c r="U174" s="44"/>
      <c r="V174" s="88">
        <v>13162.1</v>
      </c>
      <c r="W174" s="88">
        <v>0</v>
      </c>
      <c r="X174" s="88">
        <v>13162.1</v>
      </c>
      <c r="Y174" s="88"/>
      <c r="Z174" s="88"/>
      <c r="AA174" s="88"/>
      <c r="AB174" s="93"/>
      <c r="AC174" s="28"/>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69.5" customHeight="1">
      <c r="A175" s="1"/>
      <c r="B175" s="4"/>
      <c r="C175" s="175" t="s">
        <v>674</v>
      </c>
      <c r="D175" s="129" t="s">
        <v>456</v>
      </c>
      <c r="E175" s="53"/>
      <c r="F175" s="54" t="s">
        <v>444</v>
      </c>
      <c r="G175" s="44"/>
      <c r="H175" s="44"/>
      <c r="I175" s="57"/>
      <c r="J175" s="56"/>
      <c r="K175" s="56"/>
      <c r="L175" s="43"/>
      <c r="M175" s="205" t="s">
        <v>527</v>
      </c>
      <c r="N175" s="190" t="s">
        <v>519</v>
      </c>
      <c r="O175" s="63">
        <v>40896</v>
      </c>
      <c r="P175" s="43"/>
      <c r="Q175" s="45"/>
      <c r="R175" s="43"/>
      <c r="S175" s="58"/>
      <c r="T175" s="44"/>
      <c r="U175" s="44"/>
      <c r="V175" s="88">
        <v>40</v>
      </c>
      <c r="W175" s="88">
        <v>0</v>
      </c>
      <c r="X175" s="88">
        <v>0</v>
      </c>
      <c r="Y175" s="88"/>
      <c r="Z175" s="88"/>
      <c r="AA175" s="88"/>
      <c r="AB175" s="93"/>
      <c r="AC175" s="28"/>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38" customHeight="1">
      <c r="A176" s="1"/>
      <c r="B176" s="4"/>
      <c r="C176" s="175" t="s">
        <v>445</v>
      </c>
      <c r="D176" s="173" t="s">
        <v>509</v>
      </c>
      <c r="E176" s="53"/>
      <c r="F176" s="163" t="s">
        <v>327</v>
      </c>
      <c r="G176" s="44"/>
      <c r="H176" s="44"/>
      <c r="I176" s="57"/>
      <c r="J176" s="56"/>
      <c r="K176" s="56"/>
      <c r="L176" s="43"/>
      <c r="M176" s="188" t="s">
        <v>539</v>
      </c>
      <c r="N176" s="190" t="s">
        <v>541</v>
      </c>
      <c r="O176" s="189" t="s">
        <v>540</v>
      </c>
      <c r="P176" s="43"/>
      <c r="R176" s="143"/>
      <c r="T176" s="44"/>
      <c r="U176" s="44"/>
      <c r="V176" s="88"/>
      <c r="W176" s="88"/>
      <c r="X176" s="88">
        <v>4.2</v>
      </c>
      <c r="Y176" s="88">
        <v>51.7</v>
      </c>
      <c r="Z176" s="88">
        <v>31.8</v>
      </c>
      <c r="AA176" s="88"/>
      <c r="AB176" s="93"/>
      <c r="AC176" s="28"/>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04.25" customHeight="1">
      <c r="A177" s="1"/>
      <c r="B177" s="4"/>
      <c r="C177" s="175" t="s">
        <v>446</v>
      </c>
      <c r="D177" s="173" t="s">
        <v>513</v>
      </c>
      <c r="E177" s="53"/>
      <c r="F177" s="163" t="s">
        <v>138</v>
      </c>
      <c r="G177" s="44"/>
      <c r="H177" s="44"/>
      <c r="I177" s="188" t="s">
        <v>542</v>
      </c>
      <c r="J177" s="190" t="s">
        <v>335</v>
      </c>
      <c r="K177" s="189" t="s">
        <v>543</v>
      </c>
      <c r="L177" s="43"/>
      <c r="M177" s="57"/>
      <c r="N177" s="56"/>
      <c r="O177" s="63"/>
      <c r="P177" s="43"/>
      <c r="Q177" s="45"/>
      <c r="R177" s="43"/>
      <c r="S177" s="58"/>
      <c r="T177" s="44"/>
      <c r="U177" s="44"/>
      <c r="V177" s="88"/>
      <c r="W177" s="88"/>
      <c r="X177" s="88">
        <v>2747.6</v>
      </c>
      <c r="Y177" s="88">
        <v>1100</v>
      </c>
      <c r="Z177" s="88"/>
      <c r="AA177" s="88"/>
      <c r="AB177" s="93"/>
      <c r="AC177" s="28"/>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62.25" customHeight="1">
      <c r="A178" s="1"/>
      <c r="B178" s="4"/>
      <c r="C178" s="175" t="s">
        <v>447</v>
      </c>
      <c r="D178" s="173" t="s">
        <v>514</v>
      </c>
      <c r="E178" s="53"/>
      <c r="F178" s="163" t="s">
        <v>138</v>
      </c>
      <c r="G178" s="44"/>
      <c r="H178" s="44"/>
      <c r="I178" s="57"/>
      <c r="J178" s="56"/>
      <c r="K178" s="56"/>
      <c r="L178" s="43"/>
      <c r="M178" s="170" t="s">
        <v>544</v>
      </c>
      <c r="N178" s="190" t="s">
        <v>519</v>
      </c>
      <c r="O178" s="191" t="s">
        <v>545</v>
      </c>
      <c r="P178" s="43"/>
      <c r="Q178" s="45"/>
      <c r="R178" s="43"/>
      <c r="S178" s="58"/>
      <c r="T178" s="44"/>
      <c r="U178" s="44"/>
      <c r="V178" s="88"/>
      <c r="W178" s="88"/>
      <c r="X178" s="88">
        <v>5686.4</v>
      </c>
      <c r="Y178" s="88"/>
      <c r="Z178" s="88"/>
      <c r="AA178" s="88"/>
      <c r="AB178" s="93"/>
      <c r="AC178" s="28"/>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03.5" customHeight="1">
      <c r="A179" s="1"/>
      <c r="B179" s="4"/>
      <c r="C179" s="175" t="s">
        <v>510</v>
      </c>
      <c r="D179" s="173" t="s">
        <v>517</v>
      </c>
      <c r="E179" s="53"/>
      <c r="F179" s="163" t="s">
        <v>327</v>
      </c>
      <c r="G179" s="44"/>
      <c r="H179" s="44"/>
      <c r="I179" s="57"/>
      <c r="J179" s="56"/>
      <c r="K179" s="56"/>
      <c r="L179" s="43"/>
      <c r="M179" s="57"/>
      <c r="N179" s="56"/>
      <c r="O179" s="63"/>
      <c r="P179" s="43"/>
      <c r="Q179" s="169" t="s">
        <v>600</v>
      </c>
      <c r="R179" s="43"/>
      <c r="S179" s="58">
        <v>41023</v>
      </c>
      <c r="T179" s="44"/>
      <c r="U179" s="44"/>
      <c r="V179" s="88"/>
      <c r="W179" s="88"/>
      <c r="X179" s="88">
        <v>42.7</v>
      </c>
      <c r="Y179" s="88"/>
      <c r="Z179" s="88"/>
      <c r="AA179" s="88"/>
      <c r="AB179" s="93"/>
      <c r="AC179" s="28"/>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233.25" customHeight="1">
      <c r="A180" s="1"/>
      <c r="B180" s="4"/>
      <c r="C180" s="175" t="s">
        <v>511</v>
      </c>
      <c r="D180" s="194" t="s">
        <v>557</v>
      </c>
      <c r="E180" s="53"/>
      <c r="F180" s="163" t="s">
        <v>134</v>
      </c>
      <c r="G180" s="44"/>
      <c r="H180" s="44"/>
      <c r="I180" s="188" t="s">
        <v>73</v>
      </c>
      <c r="J180" s="189" t="s">
        <v>597</v>
      </c>
      <c r="K180" s="189" t="s">
        <v>598</v>
      </c>
      <c r="L180" s="43"/>
      <c r="M180" s="188" t="s">
        <v>595</v>
      </c>
      <c r="N180" s="190" t="s">
        <v>335</v>
      </c>
      <c r="O180" s="189" t="s">
        <v>596</v>
      </c>
      <c r="P180" s="43"/>
      <c r="Q180" s="22" t="s">
        <v>619</v>
      </c>
      <c r="R180" s="143" t="s">
        <v>519</v>
      </c>
      <c r="S180" s="54">
        <v>2012</v>
      </c>
      <c r="T180" s="44"/>
      <c r="U180" s="44"/>
      <c r="V180" s="88"/>
      <c r="W180" s="88"/>
      <c r="X180" s="88">
        <v>14743.3</v>
      </c>
      <c r="Y180" s="88">
        <v>8826.9</v>
      </c>
      <c r="Z180" s="88">
        <v>9000</v>
      </c>
      <c r="AA180" s="88">
        <v>10000</v>
      </c>
      <c r="AB180" s="93"/>
      <c r="AC180" s="28"/>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47.25" customHeight="1">
      <c r="A181" s="1"/>
      <c r="B181" s="4"/>
      <c r="C181" s="175" t="s">
        <v>512</v>
      </c>
      <c r="D181" s="127" t="s">
        <v>559</v>
      </c>
      <c r="E181" s="53"/>
      <c r="F181" s="163" t="s">
        <v>560</v>
      </c>
      <c r="G181" s="44"/>
      <c r="H181" s="44"/>
      <c r="I181" s="57"/>
      <c r="J181" s="56"/>
      <c r="K181" s="56"/>
      <c r="L181" s="43"/>
      <c r="M181" s="170" t="s">
        <v>569</v>
      </c>
      <c r="N181" s="190" t="s">
        <v>519</v>
      </c>
      <c r="O181" s="191" t="s">
        <v>568</v>
      </c>
      <c r="P181" s="43"/>
      <c r="Q181" s="45"/>
      <c r="R181" s="43"/>
      <c r="S181" s="58"/>
      <c r="T181" s="44"/>
      <c r="U181" s="44"/>
      <c r="V181" s="88"/>
      <c r="W181" s="88"/>
      <c r="X181" s="88">
        <v>200</v>
      </c>
      <c r="Y181" s="88"/>
      <c r="Z181" s="88"/>
      <c r="AA181" s="88"/>
      <c r="AB181" s="93"/>
      <c r="AC181" s="28"/>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48.75" customHeight="1">
      <c r="A182" s="1"/>
      <c r="B182" s="4"/>
      <c r="C182" s="175" t="s">
        <v>675</v>
      </c>
      <c r="D182" s="173" t="s">
        <v>559</v>
      </c>
      <c r="E182" s="53"/>
      <c r="F182" s="163" t="s">
        <v>138</v>
      </c>
      <c r="G182" s="44"/>
      <c r="H182" s="44"/>
      <c r="I182" s="57"/>
      <c r="J182" s="56"/>
      <c r="K182" s="56"/>
      <c r="L182" s="43"/>
      <c r="M182" s="57"/>
      <c r="N182" s="56"/>
      <c r="O182" s="63"/>
      <c r="P182" s="43"/>
      <c r="Q182" s="45"/>
      <c r="R182" s="43"/>
      <c r="S182" s="58"/>
      <c r="T182" s="44"/>
      <c r="U182" s="44"/>
      <c r="V182" s="88"/>
      <c r="W182" s="88"/>
      <c r="X182" s="88">
        <v>100</v>
      </c>
      <c r="Y182" s="88"/>
      <c r="Z182" s="88"/>
      <c r="AA182" s="88"/>
      <c r="AB182" s="93"/>
      <c r="AC182" s="28"/>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51" customHeight="1">
      <c r="A183" s="1"/>
      <c r="B183" s="4"/>
      <c r="C183" s="175" t="s">
        <v>676</v>
      </c>
      <c r="D183" s="173" t="s">
        <v>559</v>
      </c>
      <c r="E183" s="53"/>
      <c r="F183" s="163" t="s">
        <v>112</v>
      </c>
      <c r="G183" s="44"/>
      <c r="H183" s="44"/>
      <c r="I183" s="57"/>
      <c r="J183" s="56"/>
      <c r="K183" s="56"/>
      <c r="L183" s="43"/>
      <c r="M183" s="57"/>
      <c r="N183" s="56"/>
      <c r="O183" s="63"/>
      <c r="P183" s="43"/>
      <c r="Q183" s="45"/>
      <c r="R183" s="43"/>
      <c r="S183" s="58"/>
      <c r="T183" s="44"/>
      <c r="U183" s="44"/>
      <c r="V183" s="88"/>
      <c r="W183" s="88"/>
      <c r="X183" s="88">
        <v>100</v>
      </c>
      <c r="Y183" s="88"/>
      <c r="Z183" s="88"/>
      <c r="AA183" s="88"/>
      <c r="AB183" s="93"/>
      <c r="AC183" s="28"/>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0.75" customHeight="1">
      <c r="A184" s="1"/>
      <c r="B184" s="4"/>
      <c r="C184" s="175" t="s">
        <v>516</v>
      </c>
      <c r="D184" s="173" t="s">
        <v>561</v>
      </c>
      <c r="E184" s="53"/>
      <c r="F184" s="163" t="s">
        <v>127</v>
      </c>
      <c r="G184" s="44"/>
      <c r="H184" s="44"/>
      <c r="I184" s="57"/>
      <c r="J184" s="56"/>
      <c r="K184" s="56"/>
      <c r="L184" s="43"/>
      <c r="M184" s="170" t="s">
        <v>571</v>
      </c>
      <c r="N184" s="190" t="s">
        <v>519</v>
      </c>
      <c r="O184" s="191" t="s">
        <v>570</v>
      </c>
      <c r="P184" s="43"/>
      <c r="Q184" s="45"/>
      <c r="R184" s="43"/>
      <c r="S184" s="58"/>
      <c r="T184" s="44"/>
      <c r="U184" s="44"/>
      <c r="V184" s="88"/>
      <c r="W184" s="88"/>
      <c r="X184" s="88">
        <v>200</v>
      </c>
      <c r="Y184" s="88"/>
      <c r="Z184" s="88"/>
      <c r="AA184" s="88"/>
      <c r="AB184" s="93"/>
      <c r="AC184" s="28"/>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63" customHeight="1">
      <c r="A185" s="1"/>
      <c r="B185" s="4"/>
      <c r="C185" s="175" t="s">
        <v>558</v>
      </c>
      <c r="D185" s="173" t="s">
        <v>562</v>
      </c>
      <c r="E185" s="53"/>
      <c r="F185" s="163" t="s">
        <v>137</v>
      </c>
      <c r="G185" s="44"/>
      <c r="H185" s="44"/>
      <c r="I185" s="57"/>
      <c r="J185" s="56"/>
      <c r="K185" s="56"/>
      <c r="L185" s="43"/>
      <c r="M185" s="170" t="s">
        <v>544</v>
      </c>
      <c r="N185" s="190" t="s">
        <v>519</v>
      </c>
      <c r="O185" s="191" t="s">
        <v>545</v>
      </c>
      <c r="P185" s="43"/>
      <c r="Q185" s="45"/>
      <c r="R185" s="43"/>
      <c r="S185" s="58"/>
      <c r="T185" s="44"/>
      <c r="U185" s="44"/>
      <c r="V185" s="88"/>
      <c r="W185" s="88"/>
      <c r="X185" s="88">
        <v>32677.4</v>
      </c>
      <c r="Y185" s="88">
        <v>16111.1</v>
      </c>
      <c r="Z185" s="88"/>
      <c r="AA185" s="88"/>
      <c r="AB185" s="93"/>
      <c r="AC185" s="28"/>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210" customHeight="1">
      <c r="A186" s="1"/>
      <c r="B186" s="4"/>
      <c r="C186" s="175" t="s">
        <v>564</v>
      </c>
      <c r="D186" s="194" t="s">
        <v>563</v>
      </c>
      <c r="E186" s="53"/>
      <c r="F186" s="163" t="s">
        <v>134</v>
      </c>
      <c r="G186" s="44"/>
      <c r="H186" s="44"/>
      <c r="I186" s="57"/>
      <c r="J186" s="56"/>
      <c r="K186" s="56"/>
      <c r="L186" s="43"/>
      <c r="M186" s="188" t="s">
        <v>580</v>
      </c>
      <c r="N186" s="190" t="s">
        <v>335</v>
      </c>
      <c r="O186" s="189" t="s">
        <v>581</v>
      </c>
      <c r="P186" s="43"/>
      <c r="Q186" s="169" t="s">
        <v>582</v>
      </c>
      <c r="R186" s="143" t="s">
        <v>335</v>
      </c>
      <c r="S186" s="58">
        <v>41101</v>
      </c>
      <c r="T186" s="44"/>
      <c r="U186" s="44"/>
      <c r="V186" s="88"/>
      <c r="W186" s="88"/>
      <c r="X186" s="88">
        <v>2718.8</v>
      </c>
      <c r="Y186" s="88"/>
      <c r="Z186" s="88"/>
      <c r="AA186" s="88"/>
      <c r="AB186" s="93"/>
      <c r="AC186" s="28"/>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74.25" customHeight="1">
      <c r="A187" s="1"/>
      <c r="B187" s="4"/>
      <c r="C187" s="175" t="s">
        <v>565</v>
      </c>
      <c r="D187" s="196" t="s">
        <v>572</v>
      </c>
      <c r="E187" s="53"/>
      <c r="F187" s="163" t="s">
        <v>127</v>
      </c>
      <c r="G187" s="44"/>
      <c r="H187" s="44"/>
      <c r="I187" s="57"/>
      <c r="J187" s="56"/>
      <c r="K187" s="56"/>
      <c r="L187" s="43"/>
      <c r="M187" s="170" t="s">
        <v>573</v>
      </c>
      <c r="N187" s="190" t="s">
        <v>519</v>
      </c>
      <c r="O187" s="191">
        <v>41081</v>
      </c>
      <c r="P187" s="43"/>
      <c r="Q187" s="45"/>
      <c r="R187" s="43"/>
      <c r="S187" s="58"/>
      <c r="T187" s="44"/>
      <c r="U187" s="44"/>
      <c r="V187" s="88"/>
      <c r="W187" s="88"/>
      <c r="X187" s="88">
        <v>0</v>
      </c>
      <c r="Y187" s="88">
        <v>2873.6</v>
      </c>
      <c r="Z187" s="88">
        <v>2930.9</v>
      </c>
      <c r="AA187" s="88">
        <v>3048.1</v>
      </c>
      <c r="AB187" s="93"/>
      <c r="AC187" s="28"/>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14" customHeight="1">
      <c r="A188" s="1"/>
      <c r="B188" s="4"/>
      <c r="C188" s="175" t="s">
        <v>566</v>
      </c>
      <c r="D188" s="196" t="s">
        <v>656</v>
      </c>
      <c r="E188" s="53"/>
      <c r="F188" s="163" t="s">
        <v>137</v>
      </c>
      <c r="G188" s="44"/>
      <c r="H188" s="44"/>
      <c r="I188" s="57"/>
      <c r="J188" s="56"/>
      <c r="K188" s="56"/>
      <c r="L188" s="43"/>
      <c r="M188" s="170" t="s">
        <v>660</v>
      </c>
      <c r="N188" s="190" t="s">
        <v>519</v>
      </c>
      <c r="O188" s="191" t="s">
        <v>659</v>
      </c>
      <c r="P188" s="43"/>
      <c r="Q188" s="169" t="s">
        <v>661</v>
      </c>
      <c r="R188" s="143" t="s">
        <v>519</v>
      </c>
      <c r="S188" s="197" t="s">
        <v>662</v>
      </c>
      <c r="T188" s="44"/>
      <c r="U188" s="44"/>
      <c r="V188" s="88"/>
      <c r="W188" s="88"/>
      <c r="X188" s="88">
        <v>440.8</v>
      </c>
      <c r="Y188" s="88"/>
      <c r="Z188" s="88"/>
      <c r="AA188" s="88"/>
      <c r="AB188" s="93"/>
      <c r="AC188" s="28"/>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25.25" customHeight="1">
      <c r="A189" s="1"/>
      <c r="B189" s="4"/>
      <c r="C189" s="175" t="s">
        <v>567</v>
      </c>
      <c r="D189" s="196" t="s">
        <v>657</v>
      </c>
      <c r="E189" s="53"/>
      <c r="F189" s="163" t="s">
        <v>109</v>
      </c>
      <c r="G189" s="44"/>
      <c r="H189" s="44"/>
      <c r="I189" s="209"/>
      <c r="J189" s="210"/>
      <c r="K189" s="210"/>
      <c r="L189" s="43"/>
      <c r="M189" s="209" t="s">
        <v>667</v>
      </c>
      <c r="N189" s="190" t="s">
        <v>519</v>
      </c>
      <c r="O189" s="210" t="s">
        <v>668</v>
      </c>
      <c r="P189" s="43"/>
      <c r="Q189" s="169" t="s">
        <v>666</v>
      </c>
      <c r="R189" s="143" t="s">
        <v>519</v>
      </c>
      <c r="S189" s="213" t="s">
        <v>669</v>
      </c>
      <c r="T189" s="44"/>
      <c r="U189" s="44"/>
      <c r="V189" s="88"/>
      <c r="W189" s="88"/>
      <c r="X189" s="88">
        <v>1970.5</v>
      </c>
      <c r="Y189" s="88"/>
      <c r="Z189" s="88"/>
      <c r="AA189" s="88"/>
      <c r="AB189" s="93"/>
      <c r="AC189" s="28"/>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s="12" customFormat="1" ht="22.5" customHeight="1">
      <c r="A190" s="15"/>
      <c r="B190" s="15"/>
      <c r="C190" s="95"/>
      <c r="D190" s="95" t="s">
        <v>370</v>
      </c>
      <c r="E190" s="95"/>
      <c r="F190" s="96"/>
      <c r="G190" s="96"/>
      <c r="H190" s="96"/>
      <c r="I190" s="96"/>
      <c r="J190" s="96"/>
      <c r="K190" s="96"/>
      <c r="L190" s="96"/>
      <c r="M190" s="96"/>
      <c r="N190" s="96"/>
      <c r="O190" s="96"/>
      <c r="P190" s="96"/>
      <c r="Q190" s="97"/>
      <c r="R190" s="96"/>
      <c r="S190" s="96"/>
      <c r="T190" s="96"/>
      <c r="U190" s="96"/>
      <c r="V190" s="98">
        <f aca="true" t="shared" si="15" ref="V190:AA190">V127+V128</f>
        <v>362766.6</v>
      </c>
      <c r="W190" s="98">
        <f t="shared" si="15"/>
        <v>311613.3</v>
      </c>
      <c r="X190" s="98">
        <f t="shared" si="15"/>
        <v>429153.3</v>
      </c>
      <c r="Y190" s="98">
        <f t="shared" si="15"/>
        <v>310029.3</v>
      </c>
      <c r="Z190" s="98">
        <f t="shared" si="15"/>
        <v>301674.1</v>
      </c>
      <c r="AA190" s="98">
        <f t="shared" si="15"/>
        <v>303867</v>
      </c>
      <c r="AB190" s="93"/>
      <c r="AC190" s="28"/>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row>
    <row r="191" spans="1:51" ht="61.5" customHeight="1">
      <c r="A191" s="1"/>
      <c r="B191" s="1"/>
      <c r="C191" s="81"/>
      <c r="D191" s="131"/>
      <c r="E191" s="81"/>
      <c r="F191" s="82"/>
      <c r="G191" s="82"/>
      <c r="H191" s="82"/>
      <c r="I191" s="82"/>
      <c r="J191" s="82"/>
      <c r="K191" s="82"/>
      <c r="L191" s="82"/>
      <c r="M191" s="82"/>
      <c r="N191" s="82"/>
      <c r="O191" s="82"/>
      <c r="P191" s="82"/>
      <c r="Q191" s="83"/>
      <c r="R191" s="82"/>
      <c r="S191" s="82"/>
      <c r="T191" s="82"/>
      <c r="U191" s="82"/>
      <c r="V191" s="84"/>
      <c r="W191" s="84"/>
      <c r="X191" s="85"/>
      <c r="Y191" s="85"/>
      <c r="Z191" s="84"/>
      <c r="AA191" s="84"/>
      <c r="AB191" s="84"/>
      <c r="AC191" s="28"/>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s="14" customFormat="1" ht="24" customHeight="1">
      <c r="A192" s="13"/>
      <c r="B192" s="13"/>
      <c r="C192" s="81"/>
      <c r="D192" s="211" t="s">
        <v>663</v>
      </c>
      <c r="E192" s="81"/>
      <c r="F192" s="82"/>
      <c r="G192" s="82"/>
      <c r="H192" s="82"/>
      <c r="I192" s="82"/>
      <c r="J192" s="82"/>
      <c r="K192" s="82"/>
      <c r="L192" s="82"/>
      <c r="M192" s="82"/>
      <c r="N192" s="82"/>
      <c r="O192" s="82"/>
      <c r="P192" s="82"/>
      <c r="Q192" s="83"/>
      <c r="R192" s="82"/>
      <c r="S192" s="82"/>
      <c r="T192" s="82"/>
      <c r="U192" s="82"/>
      <c r="V192" s="84"/>
      <c r="W192" s="212" t="s">
        <v>664</v>
      </c>
      <c r="X192" s="118"/>
      <c r="Y192" s="118"/>
      <c r="Z192" s="118"/>
      <c r="AA192" s="118"/>
      <c r="AB192" s="84"/>
      <c r="AC192" s="32"/>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row>
    <row r="193" spans="1:51" ht="72" customHeight="1">
      <c r="A193" s="1"/>
      <c r="B193" s="1"/>
      <c r="C193" s="1"/>
      <c r="D193" s="115"/>
      <c r="E193" s="1"/>
      <c r="F193"/>
      <c r="G193"/>
      <c r="H193"/>
      <c r="I193"/>
      <c r="J193"/>
      <c r="K193"/>
      <c r="L193"/>
      <c r="M193"/>
      <c r="N193"/>
      <c r="O193"/>
      <c r="P193"/>
      <c r="Q193" s="22"/>
      <c r="R193"/>
      <c r="S193"/>
      <c r="T193"/>
      <c r="U193"/>
      <c r="V193" s="33"/>
      <c r="W193" s="33"/>
      <c r="X193" s="33"/>
      <c r="Y193" s="33"/>
      <c r="Z193" s="34"/>
      <c r="AA193" s="34"/>
      <c r="AB193" s="31"/>
      <c r="AC193" s="28"/>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72" customHeight="1">
      <c r="A194" s="1"/>
      <c r="B194" s="1"/>
      <c r="C194" s="1"/>
      <c r="D194" s="115"/>
      <c r="E194" s="1"/>
      <c r="F194"/>
      <c r="G194"/>
      <c r="H194"/>
      <c r="I194"/>
      <c r="J194"/>
      <c r="K194"/>
      <c r="L194"/>
      <c r="M194"/>
      <c r="N194"/>
      <c r="O194"/>
      <c r="P194"/>
      <c r="Q194" s="22"/>
      <c r="R194"/>
      <c r="S194"/>
      <c r="T194"/>
      <c r="U194"/>
      <c r="V194" s="25"/>
      <c r="W194" s="16"/>
      <c r="X194" s="31"/>
      <c r="Y194" s="31"/>
      <c r="Z194" s="31"/>
      <c r="AA194" s="31"/>
      <c r="AB194" s="3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72" customHeight="1">
      <c r="A195" s="1"/>
      <c r="B195" s="1"/>
      <c r="C195" s="1"/>
      <c r="D195" s="115"/>
      <c r="E195" s="1"/>
      <c r="F195"/>
      <c r="G195"/>
      <c r="H195"/>
      <c r="I195"/>
      <c r="J195"/>
      <c r="K195"/>
      <c r="L195"/>
      <c r="M195"/>
      <c r="N195"/>
      <c r="O195"/>
      <c r="P195"/>
      <c r="Q195" s="22"/>
      <c r="R195"/>
      <c r="S195"/>
      <c r="T195"/>
      <c r="U195"/>
      <c r="V195" s="25"/>
      <c r="W195" s="16"/>
      <c r="X195" s="31"/>
      <c r="Y195" s="31"/>
      <c r="Z195" s="31"/>
      <c r="AA195" s="31"/>
      <c r="AB195" s="3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72" customHeight="1">
      <c r="A196" s="1"/>
      <c r="B196" s="1"/>
      <c r="C196" s="1"/>
      <c r="D196" s="115"/>
      <c r="E196" s="1"/>
      <c r="F196"/>
      <c r="G196"/>
      <c r="H196"/>
      <c r="I196"/>
      <c r="J196"/>
      <c r="K196"/>
      <c r="L196"/>
      <c r="M196"/>
      <c r="N196"/>
      <c r="O196"/>
      <c r="P196"/>
      <c r="Q196" s="22"/>
      <c r="R196"/>
      <c r="S196"/>
      <c r="T196"/>
      <c r="U196"/>
      <c r="V196" s="25"/>
      <c r="W196" s="16"/>
      <c r="X196" s="31"/>
      <c r="Y196" s="31"/>
      <c r="Z196" s="31"/>
      <c r="AA196" s="31"/>
      <c r="AB196" s="3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72" customHeight="1">
      <c r="A197" s="1"/>
      <c r="B197" s="1"/>
      <c r="C197" s="1"/>
      <c r="D197" s="115"/>
      <c r="E197" s="1"/>
      <c r="F197"/>
      <c r="G197"/>
      <c r="H197"/>
      <c r="I197"/>
      <c r="J197"/>
      <c r="K197"/>
      <c r="L197"/>
      <c r="M197"/>
      <c r="N197"/>
      <c r="O197"/>
      <c r="P197"/>
      <c r="Q197" s="22"/>
      <c r="R197"/>
      <c r="S197"/>
      <c r="T197"/>
      <c r="U197"/>
      <c r="V197" s="25"/>
      <c r="W197" s="16"/>
      <c r="X197" s="31"/>
      <c r="Y197" s="31"/>
      <c r="Z197" s="31"/>
      <c r="AA197" s="31"/>
      <c r="AB197" s="3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72" customHeight="1">
      <c r="A198" s="1"/>
      <c r="B198" s="1"/>
      <c r="C198" s="1"/>
      <c r="D198" s="115"/>
      <c r="E198" s="1"/>
      <c r="F198"/>
      <c r="G198"/>
      <c r="H198"/>
      <c r="I198"/>
      <c r="J198"/>
      <c r="K198"/>
      <c r="L198"/>
      <c r="M198"/>
      <c r="N198"/>
      <c r="O198"/>
      <c r="P198"/>
      <c r="Q198" s="22"/>
      <c r="R198"/>
      <c r="S198"/>
      <c r="T198"/>
      <c r="U198"/>
      <c r="V198" s="25"/>
      <c r="W198" s="16"/>
      <c r="X198" s="31"/>
      <c r="Y198" s="31"/>
      <c r="Z198" s="31"/>
      <c r="AA198" s="31"/>
      <c r="AB198" s="3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72" customHeight="1">
      <c r="A199" s="1"/>
      <c r="B199" s="1"/>
      <c r="C199" s="1"/>
      <c r="D199" s="115"/>
      <c r="E199" s="1"/>
      <c r="F199"/>
      <c r="G199"/>
      <c r="H199"/>
      <c r="I199"/>
      <c r="J199"/>
      <c r="K199"/>
      <c r="L199"/>
      <c r="M199"/>
      <c r="N199"/>
      <c r="O199"/>
      <c r="P199"/>
      <c r="Q199" s="22"/>
      <c r="R199"/>
      <c r="S199"/>
      <c r="T199"/>
      <c r="U199"/>
      <c r="V199" s="25"/>
      <c r="W199" s="16"/>
      <c r="X199" s="31"/>
      <c r="Y199" s="31"/>
      <c r="Z199" s="31"/>
      <c r="AA199" s="31"/>
      <c r="AB199" s="3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72" customHeight="1">
      <c r="A200" s="1"/>
      <c r="B200" s="1"/>
      <c r="C200" s="1"/>
      <c r="D200" s="115"/>
      <c r="E200" s="1"/>
      <c r="F200"/>
      <c r="G200"/>
      <c r="H200"/>
      <c r="I200"/>
      <c r="J200"/>
      <c r="K200"/>
      <c r="L200"/>
      <c r="M200"/>
      <c r="N200"/>
      <c r="O200"/>
      <c r="P200"/>
      <c r="Q200" s="22"/>
      <c r="R200"/>
      <c r="S200"/>
      <c r="T200"/>
      <c r="U200"/>
      <c r="V200" s="25"/>
      <c r="W200" s="16"/>
      <c r="X200" s="31"/>
      <c r="Y200" s="31"/>
      <c r="Z200" s="31"/>
      <c r="AA200" s="31"/>
      <c r="AB200" s="3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72" customHeight="1">
      <c r="A201" s="1"/>
      <c r="B201" s="1"/>
      <c r="C201" s="1"/>
      <c r="D201" s="115"/>
      <c r="E201" s="1"/>
      <c r="F201"/>
      <c r="G201"/>
      <c r="H201"/>
      <c r="I201"/>
      <c r="J201"/>
      <c r="K201"/>
      <c r="L201"/>
      <c r="M201"/>
      <c r="N201"/>
      <c r="O201"/>
      <c r="P201"/>
      <c r="Q201" s="22"/>
      <c r="R201"/>
      <c r="S201"/>
      <c r="T201"/>
      <c r="U201"/>
      <c r="V201" s="25"/>
      <c r="W201" s="16"/>
      <c r="X201" s="31"/>
      <c r="Y201" s="31"/>
      <c r="Z201" s="31"/>
      <c r="AA201" s="31"/>
      <c r="AB201" s="3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72" customHeight="1">
      <c r="A202" s="1"/>
      <c r="B202" s="1"/>
      <c r="C202" s="1"/>
      <c r="D202" s="115"/>
      <c r="E202" s="1"/>
      <c r="F202"/>
      <c r="G202"/>
      <c r="H202"/>
      <c r="I202"/>
      <c r="J202"/>
      <c r="K202"/>
      <c r="L202"/>
      <c r="M202"/>
      <c r="N202"/>
      <c r="O202"/>
      <c r="P202"/>
      <c r="Q202" s="22"/>
      <c r="R202"/>
      <c r="S202"/>
      <c r="T202"/>
      <c r="U202"/>
      <c r="V202" s="25"/>
      <c r="W202" s="16"/>
      <c r="X202" s="31"/>
      <c r="Y202" s="31"/>
      <c r="Z202" s="31"/>
      <c r="AA202" s="31"/>
      <c r="AB202" s="3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72" customHeight="1">
      <c r="A203" s="1"/>
      <c r="B203" s="1"/>
      <c r="C203" s="1"/>
      <c r="D203" s="115"/>
      <c r="E203" s="1"/>
      <c r="F203"/>
      <c r="G203"/>
      <c r="H203"/>
      <c r="I203"/>
      <c r="J203"/>
      <c r="K203"/>
      <c r="L203"/>
      <c r="M203"/>
      <c r="N203"/>
      <c r="O203"/>
      <c r="P203"/>
      <c r="Q203" s="22"/>
      <c r="R203"/>
      <c r="S203"/>
      <c r="T203"/>
      <c r="U203"/>
      <c r="V203" s="25"/>
      <c r="W203" s="16"/>
      <c r="X203" s="31"/>
      <c r="Y203" s="31"/>
      <c r="Z203" s="31"/>
      <c r="AA203" s="31"/>
      <c r="AB203" s="3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72" customHeight="1">
      <c r="A204" s="1"/>
      <c r="B204" s="1"/>
      <c r="C204" s="1"/>
      <c r="D204" s="115"/>
      <c r="E204" s="1"/>
      <c r="F204"/>
      <c r="G204"/>
      <c r="H204"/>
      <c r="I204"/>
      <c r="J204"/>
      <c r="K204"/>
      <c r="L204"/>
      <c r="M204"/>
      <c r="N204"/>
      <c r="O204"/>
      <c r="P204"/>
      <c r="Q204" s="22"/>
      <c r="R204"/>
      <c r="S204"/>
      <c r="T204"/>
      <c r="U204"/>
      <c r="V204" s="25"/>
      <c r="W204" s="16"/>
      <c r="X204" s="31"/>
      <c r="Y204" s="31"/>
      <c r="Z204" s="31"/>
      <c r="AA204" s="31"/>
      <c r="AB204" s="3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72" customHeight="1">
      <c r="A205" s="1"/>
      <c r="B205" s="1"/>
      <c r="C205" s="1"/>
      <c r="D205" s="115"/>
      <c r="E205" s="1"/>
      <c r="F205"/>
      <c r="G205"/>
      <c r="H205"/>
      <c r="I205"/>
      <c r="J205"/>
      <c r="K205"/>
      <c r="L205"/>
      <c r="M205"/>
      <c r="N205"/>
      <c r="O205"/>
      <c r="P205"/>
      <c r="Q205" s="22"/>
      <c r="R205"/>
      <c r="S205"/>
      <c r="T205"/>
      <c r="U205"/>
      <c r="V205" s="25"/>
      <c r="W205" s="16"/>
      <c r="X205" s="31"/>
      <c r="Y205" s="31"/>
      <c r="Z205" s="31"/>
      <c r="AA205" s="31"/>
      <c r="AB205" s="3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72" customHeight="1">
      <c r="A206" s="1"/>
      <c r="B206" s="1"/>
      <c r="C206" s="1"/>
      <c r="D206" s="115"/>
      <c r="E206" s="1"/>
      <c r="F206"/>
      <c r="G206"/>
      <c r="H206"/>
      <c r="I206"/>
      <c r="J206"/>
      <c r="K206"/>
      <c r="L206"/>
      <c r="M206"/>
      <c r="N206"/>
      <c r="O206"/>
      <c r="P206"/>
      <c r="Q206" s="22"/>
      <c r="R206"/>
      <c r="S206"/>
      <c r="T206"/>
      <c r="U206"/>
      <c r="V206" s="25"/>
      <c r="W206" s="16"/>
      <c r="X206" s="31"/>
      <c r="Y206" s="31"/>
      <c r="Z206" s="31"/>
      <c r="AA206" s="31"/>
      <c r="AB206" s="3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72" customHeight="1">
      <c r="A207" s="1"/>
      <c r="B207" s="1"/>
      <c r="C207" s="1"/>
      <c r="D207" s="115"/>
      <c r="E207" s="1"/>
      <c r="F207"/>
      <c r="G207"/>
      <c r="H207"/>
      <c r="I207"/>
      <c r="J207"/>
      <c r="K207"/>
      <c r="L207"/>
      <c r="M207"/>
      <c r="N207"/>
      <c r="O207"/>
      <c r="P207"/>
      <c r="Q207" s="22"/>
      <c r="R207"/>
      <c r="S207"/>
      <c r="T207"/>
      <c r="U207"/>
      <c r="V207" s="25"/>
      <c r="W207" s="16"/>
      <c r="X207" s="31"/>
      <c r="Y207" s="31"/>
      <c r="Z207" s="31"/>
      <c r="AA207" s="31"/>
      <c r="AB207" s="3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72" customHeight="1">
      <c r="A208" s="1"/>
      <c r="B208" s="1"/>
      <c r="C208" s="1"/>
      <c r="D208" s="115"/>
      <c r="E208" s="1"/>
      <c r="F208"/>
      <c r="G208"/>
      <c r="H208"/>
      <c r="I208"/>
      <c r="J208"/>
      <c r="K208"/>
      <c r="L208"/>
      <c r="M208"/>
      <c r="N208"/>
      <c r="O208"/>
      <c r="P208"/>
      <c r="Q208" s="22"/>
      <c r="R208"/>
      <c r="S208"/>
      <c r="T208"/>
      <c r="U208"/>
      <c r="V208" s="25"/>
      <c r="W208" s="16"/>
      <c r="X208" s="31"/>
      <c r="Y208" s="31"/>
      <c r="Z208" s="31"/>
      <c r="AA208" s="31"/>
      <c r="AB208" s="3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72" customHeight="1">
      <c r="A209" s="1"/>
      <c r="B209" s="1"/>
      <c r="C209" s="1"/>
      <c r="D209" s="115"/>
      <c r="E209" s="1"/>
      <c r="F209"/>
      <c r="G209"/>
      <c r="H209"/>
      <c r="I209"/>
      <c r="J209"/>
      <c r="K209"/>
      <c r="L209"/>
      <c r="M209"/>
      <c r="N209"/>
      <c r="O209"/>
      <c r="P209"/>
      <c r="Q209" s="22"/>
      <c r="R209"/>
      <c r="S209"/>
      <c r="T209"/>
      <c r="U209"/>
      <c r="V209" s="25"/>
      <c r="W209" s="16"/>
      <c r="X209" s="31"/>
      <c r="Y209" s="31"/>
      <c r="Z209" s="31"/>
      <c r="AA209" s="31"/>
      <c r="AB209" s="3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72" customHeight="1">
      <c r="A210" s="1"/>
      <c r="B210" s="1"/>
      <c r="C210" s="1"/>
      <c r="D210" s="115"/>
      <c r="E210" s="1"/>
      <c r="F210"/>
      <c r="G210"/>
      <c r="H210"/>
      <c r="I210"/>
      <c r="J210"/>
      <c r="K210"/>
      <c r="L210"/>
      <c r="M210"/>
      <c r="N210"/>
      <c r="O210"/>
      <c r="P210"/>
      <c r="Q210" s="22"/>
      <c r="R210"/>
      <c r="S210"/>
      <c r="T210"/>
      <c r="U210"/>
      <c r="V210" s="25"/>
      <c r="W210" s="16"/>
      <c r="X210" s="31"/>
      <c r="Y210" s="31"/>
      <c r="Z210" s="31"/>
      <c r="AA210" s="31"/>
      <c r="AB210" s="3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72" customHeight="1">
      <c r="A211" s="1"/>
      <c r="B211" s="1"/>
      <c r="C211" s="1"/>
      <c r="D211" s="115"/>
      <c r="E211" s="1"/>
      <c r="F211"/>
      <c r="G211"/>
      <c r="H211"/>
      <c r="I211"/>
      <c r="J211"/>
      <c r="K211"/>
      <c r="L211"/>
      <c r="M211"/>
      <c r="N211"/>
      <c r="O211"/>
      <c r="P211"/>
      <c r="Q211" s="22"/>
      <c r="R211"/>
      <c r="S211"/>
      <c r="T211"/>
      <c r="U211"/>
      <c r="V211" s="25"/>
      <c r="W211" s="16"/>
      <c r="X211" s="31"/>
      <c r="Y211" s="31"/>
      <c r="Z211" s="31"/>
      <c r="AA211" s="31"/>
      <c r="AB211" s="3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72" customHeight="1">
      <c r="A212" s="1"/>
      <c r="B212" s="1"/>
      <c r="C212" s="1"/>
      <c r="D212" s="115"/>
      <c r="E212" s="1"/>
      <c r="F212"/>
      <c r="G212"/>
      <c r="H212"/>
      <c r="I212"/>
      <c r="J212"/>
      <c r="K212"/>
      <c r="L212"/>
      <c r="M212"/>
      <c r="N212"/>
      <c r="O212"/>
      <c r="P212"/>
      <c r="Q212" s="22"/>
      <c r="R212"/>
      <c r="S212"/>
      <c r="T212"/>
      <c r="U212"/>
      <c r="V212" s="25"/>
      <c r="W212" s="16"/>
      <c r="X212" s="31"/>
      <c r="Y212" s="31"/>
      <c r="Z212" s="31"/>
      <c r="AA212" s="31"/>
      <c r="AB212" s="3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72" customHeight="1">
      <c r="A213" s="1"/>
      <c r="B213" s="1"/>
      <c r="C213" s="1"/>
      <c r="D213" s="115"/>
      <c r="E213" s="1"/>
      <c r="F213"/>
      <c r="G213"/>
      <c r="H213"/>
      <c r="I213"/>
      <c r="J213"/>
      <c r="K213"/>
      <c r="L213"/>
      <c r="M213"/>
      <c r="N213"/>
      <c r="O213"/>
      <c r="P213"/>
      <c r="Q213" s="22"/>
      <c r="R213"/>
      <c r="S213"/>
      <c r="T213"/>
      <c r="U213"/>
      <c r="V213" s="25"/>
      <c r="W213" s="16"/>
      <c r="X213" s="31"/>
      <c r="Y213" s="31"/>
      <c r="Z213" s="31"/>
      <c r="AA213" s="31"/>
      <c r="AB213" s="3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72" customHeight="1">
      <c r="A214" s="1"/>
      <c r="B214" s="1"/>
      <c r="C214" s="1"/>
      <c r="D214" s="115"/>
      <c r="E214" s="1"/>
      <c r="F214"/>
      <c r="G214"/>
      <c r="H214"/>
      <c r="I214"/>
      <c r="J214"/>
      <c r="K214"/>
      <c r="L214"/>
      <c r="M214"/>
      <c r="N214"/>
      <c r="O214"/>
      <c r="P214"/>
      <c r="Q214" s="22"/>
      <c r="R214"/>
      <c r="S214"/>
      <c r="T214"/>
      <c r="U214"/>
      <c r="V214" s="25"/>
      <c r="W214" s="16"/>
      <c r="X214" s="31"/>
      <c r="Y214" s="31"/>
      <c r="Z214" s="31"/>
      <c r="AA214" s="31"/>
      <c r="AB214" s="3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72" customHeight="1">
      <c r="A215" s="1"/>
      <c r="B215" s="1"/>
      <c r="C215" s="1"/>
      <c r="D215" s="115"/>
      <c r="E215" s="1"/>
      <c r="F215"/>
      <c r="G215"/>
      <c r="H215"/>
      <c r="I215"/>
      <c r="J215"/>
      <c r="K215"/>
      <c r="L215"/>
      <c r="M215"/>
      <c r="N215"/>
      <c r="O215"/>
      <c r="P215"/>
      <c r="Q215" s="22"/>
      <c r="R215"/>
      <c r="S215"/>
      <c r="T215"/>
      <c r="U215"/>
      <c r="V215" s="25"/>
      <c r="W215" s="16"/>
      <c r="X215" s="31"/>
      <c r="Y215" s="31"/>
      <c r="Z215" s="31"/>
      <c r="AA215" s="31"/>
      <c r="AB215" s="3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72" customHeight="1">
      <c r="A216" s="1"/>
      <c r="B216" s="1"/>
      <c r="C216" s="1"/>
      <c r="D216" s="115"/>
      <c r="E216" s="1"/>
      <c r="F216"/>
      <c r="G216"/>
      <c r="H216"/>
      <c r="I216"/>
      <c r="J216"/>
      <c r="K216"/>
      <c r="L216"/>
      <c r="M216"/>
      <c r="N216"/>
      <c r="O216"/>
      <c r="P216"/>
      <c r="Q216" s="22"/>
      <c r="R216"/>
      <c r="S216"/>
      <c r="T216"/>
      <c r="U216"/>
      <c r="V216" s="25"/>
      <c r="W216" s="16"/>
      <c r="X216" s="31"/>
      <c r="Y216" s="31"/>
      <c r="Z216" s="31"/>
      <c r="AA216" s="31"/>
      <c r="AB216" s="3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2.75">
      <c r="A217" s="1"/>
      <c r="B217" s="1"/>
      <c r="C217" s="1"/>
      <c r="D217" s="115"/>
      <c r="E217" s="1"/>
      <c r="F217"/>
      <c r="G217"/>
      <c r="H217"/>
      <c r="I217"/>
      <c r="J217"/>
      <c r="K217"/>
      <c r="L217"/>
      <c r="M217"/>
      <c r="N217"/>
      <c r="O217"/>
      <c r="P217"/>
      <c r="Q217" s="22"/>
      <c r="R217"/>
      <c r="S217"/>
      <c r="T217"/>
      <c r="U217"/>
      <c r="V217" s="25"/>
      <c r="W217" s="16"/>
      <c r="X217" s="31"/>
      <c r="Y217" s="31"/>
      <c r="Z217" s="31"/>
      <c r="AA217" s="31"/>
      <c r="AB217" s="3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2.75">
      <c r="A218" s="1"/>
      <c r="B218" s="1"/>
      <c r="C218" s="1"/>
      <c r="D218" s="115"/>
      <c r="E218" s="1"/>
      <c r="F218"/>
      <c r="G218"/>
      <c r="H218"/>
      <c r="I218"/>
      <c r="J218"/>
      <c r="K218"/>
      <c r="L218"/>
      <c r="M218"/>
      <c r="N218"/>
      <c r="O218"/>
      <c r="P218"/>
      <c r="Q218" s="22"/>
      <c r="R218"/>
      <c r="S218"/>
      <c r="T218"/>
      <c r="U218"/>
      <c r="V218" s="25"/>
      <c r="W218" s="16"/>
      <c r="X218" s="31"/>
      <c r="Y218" s="31"/>
      <c r="Z218" s="31"/>
      <c r="AA218" s="31"/>
      <c r="AB218" s="3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2.75">
      <c r="A219" s="1"/>
      <c r="B219" s="1"/>
      <c r="C219" s="1"/>
      <c r="D219" s="115"/>
      <c r="E219" s="1"/>
      <c r="F219"/>
      <c r="G219"/>
      <c r="H219"/>
      <c r="I219"/>
      <c r="J219"/>
      <c r="K219"/>
      <c r="L219"/>
      <c r="M219"/>
      <c r="N219"/>
      <c r="O219"/>
      <c r="P219"/>
      <c r="Q219" s="22"/>
      <c r="R219"/>
      <c r="S219"/>
      <c r="T219"/>
      <c r="U219"/>
      <c r="V219" s="25"/>
      <c r="W219" s="16"/>
      <c r="X219" s="31"/>
      <c r="Y219" s="31"/>
      <c r="Z219" s="31"/>
      <c r="AA219" s="31"/>
      <c r="AB219" s="3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2.75">
      <c r="A220" s="1"/>
      <c r="B220" s="1"/>
      <c r="C220" s="1"/>
      <c r="D220" s="115"/>
      <c r="E220" s="1"/>
      <c r="F220"/>
      <c r="G220"/>
      <c r="H220"/>
      <c r="I220"/>
      <c r="J220"/>
      <c r="K220"/>
      <c r="L220"/>
      <c r="M220"/>
      <c r="N220"/>
      <c r="O220"/>
      <c r="P220"/>
      <c r="Q220" s="22"/>
      <c r="R220"/>
      <c r="S220"/>
      <c r="T220"/>
      <c r="U220"/>
      <c r="V220" s="25"/>
      <c r="W220" s="16"/>
      <c r="X220" s="31"/>
      <c r="Y220" s="31"/>
      <c r="Z220" s="31"/>
      <c r="AA220" s="31"/>
      <c r="AB220" s="3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2.75">
      <c r="A221" s="1"/>
      <c r="B221" s="1"/>
      <c r="C221" s="1"/>
      <c r="D221" s="115"/>
      <c r="E221" s="1"/>
      <c r="F221"/>
      <c r="G221"/>
      <c r="H221"/>
      <c r="I221"/>
      <c r="J221"/>
      <c r="K221"/>
      <c r="L221"/>
      <c r="M221"/>
      <c r="N221"/>
      <c r="O221"/>
      <c r="P221"/>
      <c r="Q221" s="22"/>
      <c r="R221"/>
      <c r="S221"/>
      <c r="T221"/>
      <c r="U221"/>
      <c r="V221" s="25"/>
      <c r="W221" s="16"/>
      <c r="X221" s="31"/>
      <c r="Y221" s="31"/>
      <c r="Z221" s="31"/>
      <c r="AA221" s="31"/>
      <c r="AB221" s="3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2.75">
      <c r="A222" s="1"/>
      <c r="B222" s="1"/>
      <c r="C222" s="1"/>
      <c r="D222" s="115"/>
      <c r="E222" s="1"/>
      <c r="F222"/>
      <c r="G222"/>
      <c r="H222"/>
      <c r="I222"/>
      <c r="J222"/>
      <c r="K222"/>
      <c r="L222"/>
      <c r="M222"/>
      <c r="N222"/>
      <c r="O222"/>
      <c r="P222"/>
      <c r="Q222" s="22"/>
      <c r="R222"/>
      <c r="S222"/>
      <c r="T222"/>
      <c r="U222"/>
      <c r="V222" s="25"/>
      <c r="W222" s="16"/>
      <c r="X222" s="31"/>
      <c r="Y222" s="31"/>
      <c r="Z222" s="31"/>
      <c r="AA222" s="31"/>
      <c r="AB222" s="3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2.75">
      <c r="A223" s="1"/>
      <c r="B223" s="1"/>
      <c r="C223" s="1"/>
      <c r="D223" s="115"/>
      <c r="E223" s="1"/>
      <c r="F223"/>
      <c r="G223"/>
      <c r="H223"/>
      <c r="I223"/>
      <c r="J223"/>
      <c r="K223"/>
      <c r="L223"/>
      <c r="M223"/>
      <c r="N223"/>
      <c r="O223"/>
      <c r="P223"/>
      <c r="Q223" s="22"/>
      <c r="R223"/>
      <c r="S223"/>
      <c r="T223"/>
      <c r="U223"/>
      <c r="V223" s="25"/>
      <c r="W223" s="16"/>
      <c r="X223" s="31"/>
      <c r="Y223" s="31"/>
      <c r="Z223" s="31"/>
      <c r="AA223" s="31"/>
      <c r="AB223" s="3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2.75">
      <c r="A224" s="1"/>
      <c r="B224" s="1"/>
      <c r="C224" s="1"/>
      <c r="D224" s="115"/>
      <c r="E224" s="1"/>
      <c r="F224"/>
      <c r="G224"/>
      <c r="H224"/>
      <c r="I224"/>
      <c r="J224"/>
      <c r="K224"/>
      <c r="L224"/>
      <c r="M224"/>
      <c r="N224"/>
      <c r="O224"/>
      <c r="P224"/>
      <c r="Q224" s="22"/>
      <c r="R224"/>
      <c r="S224"/>
      <c r="T224"/>
      <c r="U224"/>
      <c r="V224" s="25"/>
      <c r="W224" s="16"/>
      <c r="X224" s="31"/>
      <c r="Y224" s="31"/>
      <c r="Z224" s="31"/>
      <c r="AA224" s="31"/>
      <c r="AB224" s="3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2.75">
      <c r="A225" s="1"/>
      <c r="B225" s="1"/>
      <c r="C225" s="1"/>
      <c r="D225" s="115"/>
      <c r="E225" s="1"/>
      <c r="F225"/>
      <c r="G225"/>
      <c r="H225"/>
      <c r="I225"/>
      <c r="J225"/>
      <c r="K225"/>
      <c r="L225"/>
      <c r="M225"/>
      <c r="N225"/>
      <c r="O225"/>
      <c r="P225"/>
      <c r="Q225" s="22"/>
      <c r="R225"/>
      <c r="S225"/>
      <c r="T225"/>
      <c r="U225"/>
      <c r="V225" s="25"/>
      <c r="W225" s="16"/>
      <c r="X225" s="31"/>
      <c r="Y225" s="31"/>
      <c r="Z225" s="31"/>
      <c r="AA225" s="31"/>
      <c r="AB225" s="3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2.75">
      <c r="A226" s="1"/>
      <c r="B226" s="1"/>
      <c r="C226" s="1"/>
      <c r="D226" s="115"/>
      <c r="E226" s="1"/>
      <c r="F226"/>
      <c r="G226"/>
      <c r="H226"/>
      <c r="I226"/>
      <c r="J226"/>
      <c r="K226"/>
      <c r="L226"/>
      <c r="M226"/>
      <c r="N226"/>
      <c r="O226"/>
      <c r="P226"/>
      <c r="Q226" s="22"/>
      <c r="R226"/>
      <c r="S226"/>
      <c r="T226"/>
      <c r="U226"/>
      <c r="V226" s="25"/>
      <c r="W226" s="16"/>
      <c r="X226" s="31"/>
      <c r="Y226" s="31"/>
      <c r="Z226" s="31"/>
      <c r="AA226" s="31"/>
      <c r="AB226" s="3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2.75">
      <c r="A227" s="1"/>
      <c r="B227" s="1"/>
      <c r="C227" s="1"/>
      <c r="D227" s="115"/>
      <c r="E227" s="1"/>
      <c r="F227"/>
      <c r="G227"/>
      <c r="H227"/>
      <c r="I227"/>
      <c r="J227"/>
      <c r="K227"/>
      <c r="L227"/>
      <c r="M227"/>
      <c r="N227"/>
      <c r="O227"/>
      <c r="P227"/>
      <c r="Q227" s="22"/>
      <c r="R227"/>
      <c r="S227"/>
      <c r="T227"/>
      <c r="U227"/>
      <c r="V227" s="25"/>
      <c r="W227" s="16"/>
      <c r="X227" s="31"/>
      <c r="Y227" s="31"/>
      <c r="Z227" s="31"/>
      <c r="AA227" s="31"/>
      <c r="AB227" s="3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2.75">
      <c r="A228" s="1"/>
      <c r="B228" s="1"/>
      <c r="C228" s="1"/>
      <c r="D228" s="115"/>
      <c r="E228" s="1"/>
      <c r="F228"/>
      <c r="G228"/>
      <c r="H228"/>
      <c r="I228"/>
      <c r="J228"/>
      <c r="K228"/>
      <c r="L228"/>
      <c r="M228"/>
      <c r="N228"/>
      <c r="O228"/>
      <c r="P228"/>
      <c r="Q228" s="22"/>
      <c r="R228"/>
      <c r="S228"/>
      <c r="T228"/>
      <c r="U228"/>
      <c r="V228" s="25"/>
      <c r="W228" s="16"/>
      <c r="X228" s="31"/>
      <c r="Y228" s="31"/>
      <c r="Z228" s="31"/>
      <c r="AA228" s="31"/>
      <c r="AB228" s="3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2.75">
      <c r="A229" s="1"/>
      <c r="B229" s="1"/>
      <c r="C229" s="1"/>
      <c r="D229" s="115"/>
      <c r="E229" s="1"/>
      <c r="F229"/>
      <c r="G229"/>
      <c r="H229"/>
      <c r="I229"/>
      <c r="J229"/>
      <c r="K229"/>
      <c r="L229"/>
      <c r="M229"/>
      <c r="N229"/>
      <c r="O229"/>
      <c r="P229"/>
      <c r="Q229" s="22"/>
      <c r="R229"/>
      <c r="S229"/>
      <c r="T229"/>
      <c r="U229"/>
      <c r="V229" s="25"/>
      <c r="W229" s="16"/>
      <c r="X229" s="31"/>
      <c r="Y229" s="31"/>
      <c r="Z229" s="31"/>
      <c r="AA229" s="31"/>
      <c r="AB229" s="3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2.75">
      <c r="A230" s="1"/>
      <c r="B230" s="1"/>
      <c r="C230" s="1"/>
      <c r="D230" s="115"/>
      <c r="E230" s="1"/>
      <c r="F230"/>
      <c r="G230"/>
      <c r="H230"/>
      <c r="I230"/>
      <c r="J230"/>
      <c r="K230"/>
      <c r="L230"/>
      <c r="M230"/>
      <c r="N230"/>
      <c r="O230"/>
      <c r="P230"/>
      <c r="Q230" s="22"/>
      <c r="R230"/>
      <c r="S230"/>
      <c r="T230"/>
      <c r="U230"/>
      <c r="V230" s="25"/>
      <c r="W230" s="16"/>
      <c r="X230" s="31"/>
      <c r="Y230" s="31"/>
      <c r="Z230" s="31"/>
      <c r="AA230" s="31"/>
      <c r="AB230" s="3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2.75">
      <c r="A231" s="1"/>
      <c r="B231" s="1"/>
      <c r="C231" s="1"/>
      <c r="D231" s="115"/>
      <c r="E231" s="1"/>
      <c r="F231"/>
      <c r="G231"/>
      <c r="H231"/>
      <c r="I231"/>
      <c r="J231"/>
      <c r="K231"/>
      <c r="L231"/>
      <c r="M231"/>
      <c r="N231"/>
      <c r="O231"/>
      <c r="P231"/>
      <c r="Q231" s="22"/>
      <c r="R231"/>
      <c r="S231"/>
      <c r="T231"/>
      <c r="U231"/>
      <c r="V231" s="25"/>
      <c r="W231" s="16"/>
      <c r="X231" s="31"/>
      <c r="Y231" s="31"/>
      <c r="Z231" s="31"/>
      <c r="AA231" s="31"/>
      <c r="AB231" s="3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2.75">
      <c r="A232" s="1"/>
      <c r="B232" s="1"/>
      <c r="C232" s="1"/>
      <c r="D232" s="115"/>
      <c r="E232" s="1"/>
      <c r="F232"/>
      <c r="G232"/>
      <c r="H232"/>
      <c r="I232"/>
      <c r="J232"/>
      <c r="K232"/>
      <c r="L232"/>
      <c r="M232"/>
      <c r="N232"/>
      <c r="O232"/>
      <c r="P232"/>
      <c r="Q232" s="22"/>
      <c r="R232"/>
      <c r="S232"/>
      <c r="T232"/>
      <c r="U232"/>
      <c r="V232" s="25"/>
      <c r="W232" s="16"/>
      <c r="X232" s="31"/>
      <c r="Y232" s="31"/>
      <c r="Z232" s="31"/>
      <c r="AA232" s="31"/>
      <c r="AB232" s="3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2.75">
      <c r="A233" s="1"/>
      <c r="B233" s="1"/>
      <c r="C233" s="1"/>
      <c r="D233" s="115"/>
      <c r="E233" s="1"/>
      <c r="F233"/>
      <c r="G233"/>
      <c r="H233"/>
      <c r="I233"/>
      <c r="J233"/>
      <c r="K233"/>
      <c r="L233"/>
      <c r="M233"/>
      <c r="N233"/>
      <c r="O233"/>
      <c r="P233"/>
      <c r="Q233" s="22"/>
      <c r="R233"/>
      <c r="S233"/>
      <c r="T233"/>
      <c r="U233"/>
      <c r="V233" s="25"/>
      <c r="W233" s="16"/>
      <c r="X233" s="31"/>
      <c r="Y233" s="31"/>
      <c r="Z233" s="31"/>
      <c r="AA233" s="31"/>
      <c r="AB233" s="3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2.75">
      <c r="A234" s="1"/>
      <c r="B234" s="1"/>
      <c r="C234" s="1"/>
      <c r="D234" s="115"/>
      <c r="E234" s="1"/>
      <c r="F234"/>
      <c r="G234"/>
      <c r="H234"/>
      <c r="I234"/>
      <c r="J234"/>
      <c r="K234"/>
      <c r="L234"/>
      <c r="M234"/>
      <c r="N234"/>
      <c r="O234"/>
      <c r="P234"/>
      <c r="Q234" s="22"/>
      <c r="R234"/>
      <c r="S234"/>
      <c r="T234"/>
      <c r="U234"/>
      <c r="V234" s="25"/>
      <c r="W234" s="16"/>
      <c r="X234" s="31"/>
      <c r="Y234" s="31"/>
      <c r="Z234" s="31"/>
      <c r="AA234" s="31"/>
      <c r="AB234" s="3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2.75">
      <c r="A235" s="1"/>
      <c r="B235" s="1"/>
      <c r="C235" s="1"/>
      <c r="D235" s="115"/>
      <c r="E235" s="1"/>
      <c r="F235"/>
      <c r="G235"/>
      <c r="H235"/>
      <c r="I235"/>
      <c r="J235"/>
      <c r="K235"/>
      <c r="L235"/>
      <c r="M235"/>
      <c r="N235"/>
      <c r="O235"/>
      <c r="P235"/>
      <c r="Q235" s="22"/>
      <c r="R235"/>
      <c r="S235"/>
      <c r="T235"/>
      <c r="U235"/>
      <c r="V235" s="25"/>
      <c r="W235" s="16"/>
      <c r="X235" s="31"/>
      <c r="Y235" s="31"/>
      <c r="Z235" s="31"/>
      <c r="AA235" s="31"/>
      <c r="AB235" s="3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2.75">
      <c r="A236" s="1"/>
      <c r="B236" s="1"/>
      <c r="C236" s="1"/>
      <c r="D236" s="115"/>
      <c r="E236" s="1"/>
      <c r="F236"/>
      <c r="G236"/>
      <c r="H236"/>
      <c r="I236"/>
      <c r="J236"/>
      <c r="K236"/>
      <c r="L236"/>
      <c r="M236"/>
      <c r="N236"/>
      <c r="O236"/>
      <c r="P236"/>
      <c r="Q236" s="22"/>
      <c r="R236"/>
      <c r="S236"/>
      <c r="T236"/>
      <c r="U236"/>
      <c r="V236" s="25"/>
      <c r="W236" s="16"/>
      <c r="X236" s="31"/>
      <c r="Y236" s="31"/>
      <c r="Z236" s="31"/>
      <c r="AA236" s="31"/>
      <c r="AB236" s="3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2.75">
      <c r="A237" s="1"/>
      <c r="B237" s="1"/>
      <c r="C237" s="1"/>
      <c r="D237" s="115"/>
      <c r="E237" s="1"/>
      <c r="F237"/>
      <c r="G237"/>
      <c r="H237"/>
      <c r="I237"/>
      <c r="J237"/>
      <c r="K237"/>
      <c r="L237"/>
      <c r="M237"/>
      <c r="N237"/>
      <c r="O237"/>
      <c r="P237"/>
      <c r="Q237" s="22"/>
      <c r="R237"/>
      <c r="S237"/>
      <c r="T237"/>
      <c r="U237"/>
      <c r="V237" s="25"/>
      <c r="W237" s="16"/>
      <c r="X237" s="31"/>
      <c r="Y237" s="31"/>
      <c r="Z237" s="31"/>
      <c r="AA237" s="31"/>
      <c r="AB237" s="3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2.75">
      <c r="A238" s="1"/>
      <c r="B238" s="1"/>
      <c r="C238" s="1"/>
      <c r="D238" s="115"/>
      <c r="E238" s="1"/>
      <c r="F238"/>
      <c r="G238"/>
      <c r="H238"/>
      <c r="I238"/>
      <c r="J238"/>
      <c r="K238"/>
      <c r="L238"/>
      <c r="M238"/>
      <c r="N238"/>
      <c r="O238"/>
      <c r="P238"/>
      <c r="Q238" s="22"/>
      <c r="R238"/>
      <c r="S238"/>
      <c r="T238"/>
      <c r="U238"/>
      <c r="V238" s="25"/>
      <c r="W238" s="16"/>
      <c r="X238" s="31"/>
      <c r="Y238" s="31"/>
      <c r="Z238" s="31"/>
      <c r="AA238" s="31"/>
      <c r="AB238" s="3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2.75">
      <c r="A239" s="1"/>
      <c r="B239" s="1"/>
      <c r="C239" s="1"/>
      <c r="D239" s="115"/>
      <c r="E239" s="1"/>
      <c r="F239"/>
      <c r="G239"/>
      <c r="H239"/>
      <c r="I239"/>
      <c r="J239"/>
      <c r="K239"/>
      <c r="L239"/>
      <c r="M239"/>
      <c r="N239"/>
      <c r="O239"/>
      <c r="P239"/>
      <c r="Q239" s="22"/>
      <c r="R239"/>
      <c r="S239"/>
      <c r="T239"/>
      <c r="U239"/>
      <c r="V239" s="25"/>
      <c r="W239" s="16"/>
      <c r="X239" s="31"/>
      <c r="Y239" s="31"/>
      <c r="Z239" s="31"/>
      <c r="AA239" s="31"/>
      <c r="AB239" s="3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2.75">
      <c r="A240" s="1"/>
      <c r="B240" s="1"/>
      <c r="C240" s="1"/>
      <c r="D240" s="115"/>
      <c r="E240" s="1"/>
      <c r="F240"/>
      <c r="G240"/>
      <c r="H240"/>
      <c r="I240"/>
      <c r="J240"/>
      <c r="K240"/>
      <c r="L240"/>
      <c r="M240"/>
      <c r="N240"/>
      <c r="O240"/>
      <c r="P240"/>
      <c r="Q240" s="22"/>
      <c r="R240"/>
      <c r="S240"/>
      <c r="T240"/>
      <c r="U240"/>
      <c r="V240" s="25"/>
      <c r="W240" s="16"/>
      <c r="X240" s="31"/>
      <c r="Y240" s="31"/>
      <c r="Z240" s="31"/>
      <c r="AA240" s="31"/>
      <c r="AB240" s="3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2.75">
      <c r="A241" s="1"/>
      <c r="B241" s="1"/>
      <c r="C241" s="1"/>
      <c r="D241" s="115"/>
      <c r="E241" s="1"/>
      <c r="F241"/>
      <c r="G241"/>
      <c r="H241"/>
      <c r="I241"/>
      <c r="J241"/>
      <c r="K241"/>
      <c r="L241"/>
      <c r="M241"/>
      <c r="N241"/>
      <c r="O241"/>
      <c r="P241"/>
      <c r="Q241" s="22"/>
      <c r="R241"/>
      <c r="S241"/>
      <c r="T241"/>
      <c r="U241"/>
      <c r="V241" s="25"/>
      <c r="W241" s="16"/>
      <c r="X241" s="31"/>
      <c r="Y241" s="31"/>
      <c r="Z241" s="31"/>
      <c r="AA241" s="31"/>
      <c r="AB241" s="3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2.75">
      <c r="A242" s="1"/>
      <c r="B242" s="1"/>
      <c r="C242" s="1"/>
      <c r="D242" s="115"/>
      <c r="E242" s="1"/>
      <c r="F242"/>
      <c r="G242"/>
      <c r="H242"/>
      <c r="I242"/>
      <c r="J242"/>
      <c r="K242"/>
      <c r="L242"/>
      <c r="M242"/>
      <c r="N242"/>
      <c r="O242"/>
      <c r="P242"/>
      <c r="Q242" s="22"/>
      <c r="R242"/>
      <c r="S242"/>
      <c r="T242"/>
      <c r="U242"/>
      <c r="V242" s="25"/>
      <c r="W242" s="16"/>
      <c r="X242" s="31"/>
      <c r="Y242" s="31"/>
      <c r="Z242" s="31"/>
      <c r="AA242" s="31"/>
      <c r="AB242" s="3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2.75">
      <c r="A243" s="1"/>
      <c r="B243" s="1"/>
      <c r="C243" s="1"/>
      <c r="D243" s="115"/>
      <c r="E243" s="1"/>
      <c r="F243"/>
      <c r="G243"/>
      <c r="H243"/>
      <c r="I243"/>
      <c r="J243"/>
      <c r="K243"/>
      <c r="L243"/>
      <c r="M243"/>
      <c r="N243"/>
      <c r="O243"/>
      <c r="P243"/>
      <c r="Q243" s="22"/>
      <c r="R243"/>
      <c r="S243"/>
      <c r="T243"/>
      <c r="U243"/>
      <c r="V243" s="25"/>
      <c r="W243" s="16"/>
      <c r="X243" s="31"/>
      <c r="Y243" s="31"/>
      <c r="Z243" s="31"/>
      <c r="AA243" s="31"/>
      <c r="AB243" s="3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2.75">
      <c r="A244" s="1"/>
      <c r="B244" s="1"/>
      <c r="C244" s="1"/>
      <c r="D244" s="115"/>
      <c r="E244" s="1"/>
      <c r="F244"/>
      <c r="G244"/>
      <c r="H244"/>
      <c r="I244"/>
      <c r="J244"/>
      <c r="K244"/>
      <c r="L244"/>
      <c r="M244"/>
      <c r="N244"/>
      <c r="O244"/>
      <c r="P244"/>
      <c r="Q244" s="22"/>
      <c r="R244"/>
      <c r="S244"/>
      <c r="T244"/>
      <c r="U244"/>
      <c r="V244" s="25"/>
      <c r="W244" s="16"/>
      <c r="X244" s="31"/>
      <c r="Y244" s="31"/>
      <c r="Z244" s="31"/>
      <c r="AA244" s="31"/>
      <c r="AB244" s="3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2.75">
      <c r="A245" s="1"/>
      <c r="B245" s="1"/>
      <c r="C245" s="1"/>
      <c r="D245" s="115"/>
      <c r="E245" s="1"/>
      <c r="F245"/>
      <c r="G245"/>
      <c r="H245"/>
      <c r="I245"/>
      <c r="J245"/>
      <c r="K245"/>
      <c r="L245"/>
      <c r="M245"/>
      <c r="N245"/>
      <c r="O245"/>
      <c r="P245"/>
      <c r="Q245" s="22"/>
      <c r="R245"/>
      <c r="S245"/>
      <c r="T245"/>
      <c r="U245"/>
      <c r="V245" s="25"/>
      <c r="W245" s="16"/>
      <c r="X245" s="31"/>
      <c r="Y245" s="31"/>
      <c r="Z245" s="31"/>
      <c r="AA245" s="31"/>
      <c r="AB245" s="3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2.75">
      <c r="A246" s="1"/>
      <c r="B246" s="1"/>
      <c r="C246" s="1"/>
      <c r="D246" s="115"/>
      <c r="E246" s="1"/>
      <c r="F246"/>
      <c r="G246"/>
      <c r="H246"/>
      <c r="I246"/>
      <c r="J246"/>
      <c r="K246"/>
      <c r="L246"/>
      <c r="M246"/>
      <c r="N246"/>
      <c r="O246"/>
      <c r="P246"/>
      <c r="Q246" s="22"/>
      <c r="R246"/>
      <c r="S246"/>
      <c r="T246"/>
      <c r="U246"/>
      <c r="V246" s="25"/>
      <c r="W246" s="16"/>
      <c r="X246" s="31"/>
      <c r="Y246" s="31"/>
      <c r="Z246" s="31"/>
      <c r="AA246" s="31"/>
      <c r="AB246" s="3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2.75">
      <c r="A247" s="1"/>
      <c r="B247" s="1"/>
      <c r="C247" s="1"/>
      <c r="D247" s="115"/>
      <c r="E247" s="1"/>
      <c r="F247"/>
      <c r="G247"/>
      <c r="H247"/>
      <c r="I247"/>
      <c r="J247"/>
      <c r="K247"/>
      <c r="L247"/>
      <c r="M247"/>
      <c r="N247"/>
      <c r="O247"/>
      <c r="P247"/>
      <c r="Q247" s="22"/>
      <c r="R247"/>
      <c r="S247"/>
      <c r="T247"/>
      <c r="U247"/>
      <c r="V247" s="25"/>
      <c r="W247" s="16"/>
      <c r="X247" s="31"/>
      <c r="Y247" s="31"/>
      <c r="Z247" s="31"/>
      <c r="AA247" s="31"/>
      <c r="AB247" s="3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2.75">
      <c r="A248" s="1"/>
      <c r="B248" s="1"/>
      <c r="C248" s="1"/>
      <c r="D248" s="115"/>
      <c r="E248" s="1"/>
      <c r="F248"/>
      <c r="G248"/>
      <c r="H248"/>
      <c r="I248"/>
      <c r="J248"/>
      <c r="K248"/>
      <c r="L248"/>
      <c r="M248"/>
      <c r="N248"/>
      <c r="O248"/>
      <c r="P248"/>
      <c r="Q248" s="22"/>
      <c r="R248"/>
      <c r="S248"/>
      <c r="T248"/>
      <c r="U248"/>
      <c r="V248" s="25"/>
      <c r="W248" s="16"/>
      <c r="X248" s="31"/>
      <c r="Y248" s="31"/>
      <c r="Z248" s="31"/>
      <c r="AA248" s="31"/>
      <c r="AB248" s="3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2.75">
      <c r="A249" s="1"/>
      <c r="B249" s="1"/>
      <c r="C249" s="1"/>
      <c r="D249" s="115"/>
      <c r="E249" s="1"/>
      <c r="F249"/>
      <c r="G249"/>
      <c r="H249"/>
      <c r="I249"/>
      <c r="J249"/>
      <c r="K249"/>
      <c r="L249"/>
      <c r="M249"/>
      <c r="N249"/>
      <c r="O249"/>
      <c r="P249"/>
      <c r="Q249" s="22"/>
      <c r="R249"/>
      <c r="S249"/>
      <c r="T249"/>
      <c r="U249"/>
      <c r="V249" s="25"/>
      <c r="W249" s="16"/>
      <c r="X249" s="31"/>
      <c r="Y249" s="31"/>
      <c r="Z249" s="31"/>
      <c r="AA249" s="31"/>
      <c r="AB249" s="3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2.75">
      <c r="A250" s="1"/>
      <c r="B250" s="1"/>
      <c r="C250" s="1"/>
      <c r="D250" s="115"/>
      <c r="E250" s="1"/>
      <c r="F250"/>
      <c r="G250"/>
      <c r="H250"/>
      <c r="I250"/>
      <c r="J250"/>
      <c r="K250"/>
      <c r="L250"/>
      <c r="M250"/>
      <c r="N250"/>
      <c r="O250"/>
      <c r="P250"/>
      <c r="Q250" s="22"/>
      <c r="R250"/>
      <c r="S250"/>
      <c r="T250"/>
      <c r="U250"/>
      <c r="V250" s="25"/>
      <c r="W250" s="16"/>
      <c r="X250" s="31"/>
      <c r="Y250" s="31"/>
      <c r="Z250" s="31"/>
      <c r="AA250" s="31"/>
      <c r="AB250" s="3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2.75">
      <c r="A251" s="1"/>
      <c r="B251" s="1"/>
      <c r="C251" s="1"/>
      <c r="D251" s="115"/>
      <c r="E251" s="1"/>
      <c r="F251"/>
      <c r="G251"/>
      <c r="H251"/>
      <c r="I251"/>
      <c r="J251"/>
      <c r="K251"/>
      <c r="L251"/>
      <c r="M251"/>
      <c r="N251"/>
      <c r="O251"/>
      <c r="P251"/>
      <c r="Q251" s="22"/>
      <c r="R251"/>
      <c r="S251"/>
      <c r="T251"/>
      <c r="U251"/>
      <c r="V251" s="25"/>
      <c r="W251" s="16"/>
      <c r="X251" s="31"/>
      <c r="Y251" s="31"/>
      <c r="Z251" s="31"/>
      <c r="AA251" s="31"/>
      <c r="AB251" s="3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2.75">
      <c r="A252" s="1"/>
      <c r="B252" s="1"/>
      <c r="C252" s="1"/>
      <c r="D252" s="115"/>
      <c r="E252" s="1"/>
      <c r="F252"/>
      <c r="G252"/>
      <c r="H252"/>
      <c r="I252"/>
      <c r="J252"/>
      <c r="K252"/>
      <c r="L252"/>
      <c r="M252"/>
      <c r="N252"/>
      <c r="O252"/>
      <c r="P252"/>
      <c r="Q252" s="22"/>
      <c r="R252"/>
      <c r="S252"/>
      <c r="T252"/>
      <c r="U252"/>
      <c r="V252" s="25"/>
      <c r="W252" s="16"/>
      <c r="X252" s="31"/>
      <c r="Y252" s="31"/>
      <c r="Z252" s="31"/>
      <c r="AA252" s="31"/>
      <c r="AB252" s="3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2.75">
      <c r="A253" s="1"/>
      <c r="B253" s="1"/>
      <c r="C253" s="1"/>
      <c r="D253" s="115"/>
      <c r="E253" s="1"/>
      <c r="F253"/>
      <c r="G253"/>
      <c r="H253"/>
      <c r="I253"/>
      <c r="J253"/>
      <c r="K253"/>
      <c r="L253"/>
      <c r="M253"/>
      <c r="N253"/>
      <c r="O253"/>
      <c r="P253"/>
      <c r="Q253" s="22"/>
      <c r="R253"/>
      <c r="S253"/>
      <c r="T253"/>
      <c r="U253"/>
      <c r="V253" s="25"/>
      <c r="W253" s="16"/>
      <c r="X253" s="31"/>
      <c r="Y253" s="31"/>
      <c r="Z253" s="31"/>
      <c r="AA253" s="31"/>
      <c r="AB253" s="3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2.75">
      <c r="A254" s="1"/>
      <c r="B254" s="1"/>
      <c r="C254" s="1"/>
      <c r="D254" s="115"/>
      <c r="E254" s="1"/>
      <c r="F254"/>
      <c r="G254"/>
      <c r="H254"/>
      <c r="I254"/>
      <c r="J254"/>
      <c r="K254"/>
      <c r="L254"/>
      <c r="M254"/>
      <c r="N254"/>
      <c r="O254"/>
      <c r="P254"/>
      <c r="Q254" s="22"/>
      <c r="R254"/>
      <c r="S254"/>
      <c r="T254"/>
      <c r="U254"/>
      <c r="V254" s="25"/>
      <c r="W254" s="16"/>
      <c r="X254" s="31"/>
      <c r="Y254" s="31"/>
      <c r="Z254" s="31"/>
      <c r="AA254" s="31"/>
      <c r="AB254" s="3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2.75">
      <c r="A255" s="1"/>
      <c r="B255" s="1"/>
      <c r="C255" s="1"/>
      <c r="D255" s="115"/>
      <c r="E255" s="1"/>
      <c r="F255"/>
      <c r="G255"/>
      <c r="H255"/>
      <c r="I255"/>
      <c r="J255"/>
      <c r="K255"/>
      <c r="L255"/>
      <c r="M255"/>
      <c r="N255"/>
      <c r="O255"/>
      <c r="P255"/>
      <c r="Q255" s="22"/>
      <c r="R255"/>
      <c r="S255"/>
      <c r="T255"/>
      <c r="U255"/>
      <c r="V255" s="25"/>
      <c r="W255" s="16"/>
      <c r="X255" s="31"/>
      <c r="Y255" s="31"/>
      <c r="Z255" s="31"/>
      <c r="AA255" s="31"/>
      <c r="AB255" s="3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2.75">
      <c r="A256" s="1"/>
      <c r="B256" s="1"/>
      <c r="C256" s="1"/>
      <c r="D256" s="115"/>
      <c r="E256" s="1"/>
      <c r="F256"/>
      <c r="G256"/>
      <c r="H256"/>
      <c r="I256"/>
      <c r="J256"/>
      <c r="K256"/>
      <c r="L256"/>
      <c r="M256"/>
      <c r="N256"/>
      <c r="O256"/>
      <c r="P256"/>
      <c r="Q256" s="22"/>
      <c r="R256"/>
      <c r="S256"/>
      <c r="T256"/>
      <c r="U256"/>
      <c r="V256" s="25"/>
      <c r="W256" s="16"/>
      <c r="X256" s="31"/>
      <c r="Y256" s="31"/>
      <c r="Z256" s="31"/>
      <c r="AA256" s="31"/>
      <c r="AB256" s="3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2.75">
      <c r="A257" s="1"/>
      <c r="B257" s="1"/>
      <c r="C257" s="1"/>
      <c r="D257" s="115"/>
      <c r="E257" s="1"/>
      <c r="F257"/>
      <c r="G257"/>
      <c r="H257"/>
      <c r="I257"/>
      <c r="J257"/>
      <c r="K257"/>
      <c r="L257"/>
      <c r="M257"/>
      <c r="N257"/>
      <c r="O257"/>
      <c r="P257"/>
      <c r="Q257" s="22"/>
      <c r="R257"/>
      <c r="S257"/>
      <c r="T257"/>
      <c r="U257"/>
      <c r="V257" s="25"/>
      <c r="W257" s="16"/>
      <c r="X257" s="31"/>
      <c r="Y257" s="31"/>
      <c r="Z257" s="31"/>
      <c r="AA257" s="31"/>
      <c r="AB257" s="3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2.75">
      <c r="A258" s="1"/>
      <c r="B258" s="1"/>
      <c r="C258" s="1"/>
      <c r="D258" s="115"/>
      <c r="E258" s="1"/>
      <c r="F258"/>
      <c r="G258"/>
      <c r="H258"/>
      <c r="I258"/>
      <c r="J258"/>
      <c r="K258"/>
      <c r="L258"/>
      <c r="M258"/>
      <c r="N258"/>
      <c r="O258"/>
      <c r="P258"/>
      <c r="Q258" s="22"/>
      <c r="R258"/>
      <c r="S258"/>
      <c r="T258"/>
      <c r="U258"/>
      <c r="V258" s="25"/>
      <c r="W258" s="16"/>
      <c r="X258" s="31"/>
      <c r="Y258" s="31"/>
      <c r="Z258" s="31"/>
      <c r="AA258" s="31"/>
      <c r="AB258" s="3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2.75">
      <c r="A259" s="1"/>
      <c r="B259" s="1"/>
      <c r="C259" s="1"/>
      <c r="D259" s="115"/>
      <c r="E259" s="1"/>
      <c r="F259"/>
      <c r="G259"/>
      <c r="H259"/>
      <c r="I259"/>
      <c r="J259"/>
      <c r="K259"/>
      <c r="L259"/>
      <c r="M259"/>
      <c r="N259"/>
      <c r="O259"/>
      <c r="P259"/>
      <c r="Q259" s="22"/>
      <c r="R259"/>
      <c r="S259"/>
      <c r="T259"/>
      <c r="U259"/>
      <c r="V259" s="25"/>
      <c r="W259" s="16"/>
      <c r="X259" s="31"/>
      <c r="Y259" s="31"/>
      <c r="Z259" s="31"/>
      <c r="AA259" s="31"/>
      <c r="AB259" s="3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2.75">
      <c r="A260" s="1"/>
      <c r="B260" s="1"/>
      <c r="C260" s="1"/>
      <c r="D260" s="115"/>
      <c r="E260" s="1"/>
      <c r="F260"/>
      <c r="G260"/>
      <c r="H260"/>
      <c r="I260"/>
      <c r="J260"/>
      <c r="K260"/>
      <c r="L260"/>
      <c r="M260"/>
      <c r="N260"/>
      <c r="O260"/>
      <c r="P260"/>
      <c r="Q260" s="22"/>
      <c r="R260"/>
      <c r="S260"/>
      <c r="T260"/>
      <c r="U260"/>
      <c r="V260" s="25"/>
      <c r="W260" s="16"/>
      <c r="X260" s="31"/>
      <c r="Y260" s="31"/>
      <c r="Z260" s="31"/>
      <c r="AA260" s="31"/>
      <c r="AB260" s="3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2.75">
      <c r="A261" s="1"/>
      <c r="B261" s="1"/>
      <c r="C261" s="1"/>
      <c r="D261" s="115"/>
      <c r="E261" s="1"/>
      <c r="F261"/>
      <c r="G261"/>
      <c r="H261"/>
      <c r="I261"/>
      <c r="J261"/>
      <c r="K261"/>
      <c r="L261"/>
      <c r="M261"/>
      <c r="N261"/>
      <c r="O261"/>
      <c r="P261"/>
      <c r="Q261" s="22"/>
      <c r="R261"/>
      <c r="S261"/>
      <c r="T261"/>
      <c r="U261"/>
      <c r="V261" s="25"/>
      <c r="W261" s="16"/>
      <c r="X261" s="31"/>
      <c r="Y261" s="31"/>
      <c r="Z261" s="31"/>
      <c r="AA261" s="31"/>
      <c r="AB261" s="3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2.75">
      <c r="A262" s="1"/>
      <c r="B262" s="1"/>
      <c r="C262" s="1"/>
      <c r="D262" s="115"/>
      <c r="E262" s="1"/>
      <c r="F262"/>
      <c r="G262"/>
      <c r="H262"/>
      <c r="I262"/>
      <c r="J262"/>
      <c r="K262"/>
      <c r="L262"/>
      <c r="M262"/>
      <c r="N262"/>
      <c r="O262"/>
      <c r="P262"/>
      <c r="Q262" s="22"/>
      <c r="R262"/>
      <c r="S262"/>
      <c r="T262"/>
      <c r="U262"/>
      <c r="V262" s="25"/>
      <c r="W262" s="16"/>
      <c r="X262" s="31"/>
      <c r="Y262" s="31"/>
      <c r="Z262" s="31"/>
      <c r="AA262" s="31"/>
      <c r="AB262" s="3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2.75">
      <c r="A263" s="1"/>
      <c r="B263" s="1"/>
      <c r="C263" s="1"/>
      <c r="D263" s="115"/>
      <c r="E263" s="1"/>
      <c r="F263"/>
      <c r="G263"/>
      <c r="H263"/>
      <c r="I263"/>
      <c r="J263"/>
      <c r="K263"/>
      <c r="L263"/>
      <c r="M263"/>
      <c r="N263"/>
      <c r="O263"/>
      <c r="P263"/>
      <c r="Q263" s="22"/>
      <c r="R263"/>
      <c r="S263"/>
      <c r="T263"/>
      <c r="U263"/>
      <c r="V263" s="25"/>
      <c r="W263" s="16"/>
      <c r="X263" s="31"/>
      <c r="Y263" s="31"/>
      <c r="Z263" s="31"/>
      <c r="AA263" s="31"/>
      <c r="AB263" s="3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2.75">
      <c r="A264" s="1"/>
      <c r="B264" s="1"/>
      <c r="C264" s="1"/>
      <c r="D264" s="115"/>
      <c r="E264" s="1"/>
      <c r="F264"/>
      <c r="G264"/>
      <c r="H264"/>
      <c r="I264"/>
      <c r="J264"/>
      <c r="K264"/>
      <c r="L264"/>
      <c r="M264"/>
      <c r="N264"/>
      <c r="O264"/>
      <c r="P264"/>
      <c r="Q264" s="22"/>
      <c r="R264"/>
      <c r="S264"/>
      <c r="T264"/>
      <c r="U264"/>
      <c r="V264" s="25"/>
      <c r="W264" s="16"/>
      <c r="X264" s="31"/>
      <c r="Y264" s="31"/>
      <c r="Z264" s="31"/>
      <c r="AA264" s="31"/>
      <c r="AB264" s="3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2.75">
      <c r="A265" s="1"/>
      <c r="B265" s="1"/>
      <c r="C265" s="1"/>
      <c r="D265" s="115"/>
      <c r="E265" s="1"/>
      <c r="F265"/>
      <c r="G265"/>
      <c r="H265"/>
      <c r="I265"/>
      <c r="J265"/>
      <c r="K265"/>
      <c r="L265"/>
      <c r="M265"/>
      <c r="N265"/>
      <c r="O265"/>
      <c r="P265"/>
      <c r="Q265" s="22"/>
      <c r="R265"/>
      <c r="S265"/>
      <c r="T265"/>
      <c r="U265"/>
      <c r="V265" s="25"/>
      <c r="W265" s="16"/>
      <c r="X265" s="31"/>
      <c r="Y265" s="31"/>
      <c r="Z265" s="31"/>
      <c r="AA265" s="31"/>
      <c r="AB265" s="3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2.75">
      <c r="A266" s="1"/>
      <c r="B266" s="1"/>
      <c r="C266" s="1"/>
      <c r="D266" s="115"/>
      <c r="E266" s="1"/>
      <c r="F266"/>
      <c r="G266"/>
      <c r="H266"/>
      <c r="I266"/>
      <c r="J266"/>
      <c r="K266"/>
      <c r="L266"/>
      <c r="M266"/>
      <c r="N266"/>
      <c r="O266"/>
      <c r="P266"/>
      <c r="Q266" s="22"/>
      <c r="R266"/>
      <c r="S266"/>
      <c r="T266"/>
      <c r="U266"/>
      <c r="V266" s="25"/>
      <c r="W266" s="16"/>
      <c r="X266" s="31"/>
      <c r="Y266" s="31"/>
      <c r="Z266" s="31"/>
      <c r="AA266" s="31"/>
      <c r="AB266" s="3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2.75">
      <c r="A267" s="1"/>
      <c r="B267" s="1"/>
      <c r="C267" s="1"/>
      <c r="D267" s="115"/>
      <c r="E267" s="1"/>
      <c r="F267"/>
      <c r="G267"/>
      <c r="H267"/>
      <c r="I267"/>
      <c r="J267"/>
      <c r="K267"/>
      <c r="L267"/>
      <c r="M267"/>
      <c r="N267"/>
      <c r="O267"/>
      <c r="P267"/>
      <c r="Q267" s="22"/>
      <c r="R267"/>
      <c r="S267"/>
      <c r="T267"/>
      <c r="U267"/>
      <c r="V267" s="25"/>
      <c r="W267" s="16"/>
      <c r="X267" s="31"/>
      <c r="Y267" s="31"/>
      <c r="Z267" s="31"/>
      <c r="AA267" s="31"/>
      <c r="AB267" s="3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2.75">
      <c r="A268" s="1"/>
      <c r="B268" s="1"/>
      <c r="C268" s="1"/>
      <c r="D268" s="115"/>
      <c r="E268" s="1"/>
      <c r="F268"/>
      <c r="G268"/>
      <c r="H268"/>
      <c r="I268"/>
      <c r="J268"/>
      <c r="K268"/>
      <c r="L268"/>
      <c r="M268"/>
      <c r="N268"/>
      <c r="O268"/>
      <c r="P268"/>
      <c r="Q268" s="22"/>
      <c r="R268"/>
      <c r="S268"/>
      <c r="T268"/>
      <c r="U268"/>
      <c r="V268" s="25"/>
      <c r="W268" s="16"/>
      <c r="X268" s="31"/>
      <c r="Y268" s="31"/>
      <c r="Z268" s="31"/>
      <c r="AA268" s="31"/>
      <c r="AB268" s="3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2.75">
      <c r="A269" s="1"/>
      <c r="B269" s="1"/>
      <c r="C269" s="1"/>
      <c r="D269" s="115"/>
      <c r="E269" s="1"/>
      <c r="F269"/>
      <c r="G269"/>
      <c r="H269"/>
      <c r="I269"/>
      <c r="J269"/>
      <c r="K269"/>
      <c r="L269"/>
      <c r="M269"/>
      <c r="N269"/>
      <c r="O269"/>
      <c r="P269"/>
      <c r="Q269" s="22"/>
      <c r="R269"/>
      <c r="S269"/>
      <c r="T269"/>
      <c r="U269"/>
      <c r="V269" s="25"/>
      <c r="W269" s="16"/>
      <c r="X269" s="31"/>
      <c r="Y269" s="31"/>
      <c r="Z269" s="31"/>
      <c r="AA269" s="31"/>
      <c r="AB269" s="3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2.75">
      <c r="A270" s="1"/>
      <c r="B270" s="1"/>
      <c r="C270" s="1"/>
      <c r="D270" s="115"/>
      <c r="E270" s="1"/>
      <c r="F270"/>
      <c r="G270"/>
      <c r="H270"/>
      <c r="I270"/>
      <c r="J270"/>
      <c r="K270"/>
      <c r="L270"/>
      <c r="M270"/>
      <c r="N270"/>
      <c r="O270"/>
      <c r="P270"/>
      <c r="Q270" s="22"/>
      <c r="R270"/>
      <c r="S270"/>
      <c r="T270"/>
      <c r="U270"/>
      <c r="V270" s="25"/>
      <c r="W270" s="16"/>
      <c r="X270" s="31"/>
      <c r="Y270" s="31"/>
      <c r="Z270" s="31"/>
      <c r="AA270" s="31"/>
      <c r="AB270" s="3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2.75">
      <c r="A271" s="1"/>
      <c r="B271" s="1"/>
      <c r="C271" s="1"/>
      <c r="D271" s="115"/>
      <c r="E271" s="1"/>
      <c r="F271"/>
      <c r="G271"/>
      <c r="H271"/>
      <c r="I271"/>
      <c r="J271"/>
      <c r="K271"/>
      <c r="L271"/>
      <c r="M271"/>
      <c r="N271"/>
      <c r="O271"/>
      <c r="P271"/>
      <c r="Q271" s="22"/>
      <c r="R271"/>
      <c r="S271"/>
      <c r="T271"/>
      <c r="U271"/>
      <c r="V271" s="25"/>
      <c r="W271" s="16"/>
      <c r="X271" s="31"/>
      <c r="Y271" s="31"/>
      <c r="Z271" s="31"/>
      <c r="AA271" s="31"/>
      <c r="AB271" s="3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2.75">
      <c r="A272" s="1"/>
      <c r="B272" s="1"/>
      <c r="C272" s="1"/>
      <c r="D272" s="115"/>
      <c r="E272" s="1"/>
      <c r="F272"/>
      <c r="G272"/>
      <c r="H272"/>
      <c r="I272"/>
      <c r="J272"/>
      <c r="K272"/>
      <c r="L272"/>
      <c r="M272"/>
      <c r="N272"/>
      <c r="O272"/>
      <c r="P272"/>
      <c r="Q272" s="22"/>
      <c r="R272"/>
      <c r="S272"/>
      <c r="T272"/>
      <c r="U272"/>
      <c r="V272" s="25"/>
      <c r="W272" s="16"/>
      <c r="X272" s="31"/>
      <c r="Y272" s="31"/>
      <c r="Z272" s="31"/>
      <c r="AA272" s="31"/>
      <c r="AB272" s="3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2.75">
      <c r="A273" s="1"/>
      <c r="B273" s="1"/>
      <c r="C273" s="1"/>
      <c r="D273" s="115"/>
      <c r="E273" s="1"/>
      <c r="F273"/>
      <c r="G273"/>
      <c r="H273"/>
      <c r="I273"/>
      <c r="J273"/>
      <c r="K273"/>
      <c r="L273"/>
      <c r="M273"/>
      <c r="N273"/>
      <c r="O273"/>
      <c r="P273"/>
      <c r="Q273" s="22"/>
      <c r="R273"/>
      <c r="S273"/>
      <c r="T273"/>
      <c r="U273"/>
      <c r="V273" s="25"/>
      <c r="W273" s="16"/>
      <c r="X273" s="31"/>
      <c r="Y273" s="31"/>
      <c r="Z273" s="31"/>
      <c r="AA273" s="31"/>
      <c r="AB273" s="3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2.75">
      <c r="A274" s="1"/>
      <c r="B274" s="1"/>
      <c r="C274" s="1"/>
      <c r="D274" s="115"/>
      <c r="E274" s="1"/>
      <c r="F274"/>
      <c r="G274"/>
      <c r="H274"/>
      <c r="I274"/>
      <c r="J274"/>
      <c r="K274"/>
      <c r="L274"/>
      <c r="M274"/>
      <c r="N274"/>
      <c r="O274"/>
      <c r="P274"/>
      <c r="Q274" s="22"/>
      <c r="R274"/>
      <c r="S274"/>
      <c r="T274"/>
      <c r="U274"/>
      <c r="V274" s="25"/>
      <c r="W274" s="16"/>
      <c r="X274" s="31"/>
      <c r="Y274" s="31"/>
      <c r="Z274" s="31"/>
      <c r="AA274" s="31"/>
      <c r="AB274" s="3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2.75">
      <c r="A275" s="1"/>
      <c r="B275" s="1"/>
      <c r="C275" s="1"/>
      <c r="D275" s="115"/>
      <c r="E275" s="1"/>
      <c r="F275"/>
      <c r="G275"/>
      <c r="H275"/>
      <c r="I275"/>
      <c r="J275"/>
      <c r="K275"/>
      <c r="L275"/>
      <c r="M275"/>
      <c r="N275"/>
      <c r="O275"/>
      <c r="P275"/>
      <c r="Q275" s="22"/>
      <c r="R275"/>
      <c r="S275"/>
      <c r="T275"/>
      <c r="U275"/>
      <c r="V275" s="25"/>
      <c r="W275" s="16"/>
      <c r="X275" s="31"/>
      <c r="Y275" s="31"/>
      <c r="Z275" s="31"/>
      <c r="AA275" s="31"/>
      <c r="AB275" s="3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2.75">
      <c r="A276" s="1"/>
      <c r="B276" s="1"/>
      <c r="C276" s="1"/>
      <c r="D276" s="115"/>
      <c r="E276" s="1"/>
      <c r="F276"/>
      <c r="G276"/>
      <c r="H276"/>
      <c r="I276"/>
      <c r="J276"/>
      <c r="K276"/>
      <c r="L276"/>
      <c r="M276"/>
      <c r="N276"/>
      <c r="O276"/>
      <c r="P276"/>
      <c r="Q276" s="22"/>
      <c r="R276"/>
      <c r="S276"/>
      <c r="T276"/>
      <c r="U276"/>
      <c r="V276" s="25"/>
      <c r="W276" s="16"/>
      <c r="X276" s="31"/>
      <c r="Y276" s="31"/>
      <c r="Z276" s="31"/>
      <c r="AA276" s="31"/>
      <c r="AB276" s="3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2.75">
      <c r="A277" s="1"/>
      <c r="B277" s="1"/>
      <c r="C277" s="1"/>
      <c r="D277" s="115"/>
      <c r="E277" s="1"/>
      <c r="F277"/>
      <c r="G277"/>
      <c r="H277"/>
      <c r="I277"/>
      <c r="J277"/>
      <c r="K277"/>
      <c r="L277"/>
      <c r="M277"/>
      <c r="N277"/>
      <c r="O277"/>
      <c r="P277"/>
      <c r="Q277" s="22"/>
      <c r="R277"/>
      <c r="S277"/>
      <c r="T277"/>
      <c r="U277"/>
      <c r="V277" s="25"/>
      <c r="W277" s="16"/>
      <c r="X277" s="31"/>
      <c r="Y277" s="31"/>
      <c r="Z277" s="31"/>
      <c r="AA277" s="31"/>
      <c r="AB277" s="3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2.75">
      <c r="A278" s="1"/>
      <c r="B278" s="1"/>
      <c r="C278" s="1"/>
      <c r="D278" s="115"/>
      <c r="E278" s="1"/>
      <c r="F278"/>
      <c r="G278"/>
      <c r="H278"/>
      <c r="I278"/>
      <c r="J278"/>
      <c r="K278"/>
      <c r="L278"/>
      <c r="M278"/>
      <c r="N278"/>
      <c r="O278"/>
      <c r="P278"/>
      <c r="Q278" s="22"/>
      <c r="R278"/>
      <c r="S278"/>
      <c r="T278"/>
      <c r="U278"/>
      <c r="V278" s="25"/>
      <c r="W278" s="16"/>
      <c r="X278" s="31"/>
      <c r="Y278" s="31"/>
      <c r="Z278" s="31"/>
      <c r="AA278" s="31"/>
      <c r="AB278" s="3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2.75">
      <c r="A279" s="1"/>
      <c r="B279" s="1"/>
      <c r="C279" s="1"/>
      <c r="D279" s="115"/>
      <c r="E279" s="1"/>
      <c r="F279"/>
      <c r="G279"/>
      <c r="H279"/>
      <c r="I279"/>
      <c r="J279"/>
      <c r="K279"/>
      <c r="L279"/>
      <c r="M279"/>
      <c r="N279"/>
      <c r="O279"/>
      <c r="P279"/>
      <c r="Q279" s="22"/>
      <c r="R279"/>
      <c r="S279"/>
      <c r="T279"/>
      <c r="U279"/>
      <c r="V279" s="25"/>
      <c r="W279" s="16"/>
      <c r="X279" s="31"/>
      <c r="Y279" s="31"/>
      <c r="Z279" s="31"/>
      <c r="AA279" s="31"/>
      <c r="AB279" s="3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2.75">
      <c r="A280" s="1"/>
      <c r="B280" s="1"/>
      <c r="C280" s="1"/>
      <c r="D280" s="115"/>
      <c r="E280" s="1"/>
      <c r="F280"/>
      <c r="G280"/>
      <c r="H280"/>
      <c r="I280"/>
      <c r="J280"/>
      <c r="K280"/>
      <c r="L280"/>
      <c r="M280"/>
      <c r="N280"/>
      <c r="O280"/>
      <c r="P280"/>
      <c r="Q280" s="22"/>
      <c r="R280"/>
      <c r="S280"/>
      <c r="T280"/>
      <c r="U280"/>
      <c r="V280" s="25"/>
      <c r="W280" s="16"/>
      <c r="X280" s="31"/>
      <c r="Y280" s="31"/>
      <c r="Z280" s="31"/>
      <c r="AA280" s="31"/>
      <c r="AB280" s="3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2.75">
      <c r="A281" s="1"/>
      <c r="B281" s="1"/>
      <c r="C281" s="1"/>
      <c r="D281" s="115"/>
      <c r="E281" s="1"/>
      <c r="F281"/>
      <c r="G281"/>
      <c r="H281"/>
      <c r="I281"/>
      <c r="J281"/>
      <c r="K281"/>
      <c r="L281"/>
      <c r="M281"/>
      <c r="N281"/>
      <c r="O281"/>
      <c r="P281"/>
      <c r="Q281" s="22"/>
      <c r="R281"/>
      <c r="S281"/>
      <c r="T281"/>
      <c r="U281"/>
      <c r="V281" s="25"/>
      <c r="W281" s="16"/>
      <c r="X281" s="31"/>
      <c r="Y281" s="31"/>
      <c r="Z281" s="31"/>
      <c r="AA281" s="31"/>
      <c r="AB281" s="3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2.75">
      <c r="A282" s="1"/>
      <c r="B282" s="1"/>
      <c r="C282" s="1"/>
      <c r="D282" s="115"/>
      <c r="E282" s="1"/>
      <c r="F282"/>
      <c r="G282"/>
      <c r="H282"/>
      <c r="I282"/>
      <c r="J282"/>
      <c r="K282"/>
      <c r="L282"/>
      <c r="M282"/>
      <c r="N282"/>
      <c r="O282"/>
      <c r="P282"/>
      <c r="Q282" s="22"/>
      <c r="R282"/>
      <c r="S282"/>
      <c r="T282"/>
      <c r="U282"/>
      <c r="V282" s="25"/>
      <c r="W282" s="16"/>
      <c r="X282" s="31"/>
      <c r="Y282" s="31"/>
      <c r="Z282" s="31"/>
      <c r="AA282" s="31"/>
      <c r="AB282" s="3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2.75">
      <c r="A283" s="1"/>
      <c r="B283" s="1"/>
      <c r="C283" s="1"/>
      <c r="D283" s="115"/>
      <c r="E283" s="1"/>
      <c r="F283"/>
      <c r="G283"/>
      <c r="H283"/>
      <c r="I283"/>
      <c r="J283"/>
      <c r="K283"/>
      <c r="L283"/>
      <c r="M283"/>
      <c r="N283"/>
      <c r="O283"/>
      <c r="P283"/>
      <c r="Q283" s="22"/>
      <c r="R283"/>
      <c r="S283"/>
      <c r="T283"/>
      <c r="U283"/>
      <c r="V283" s="25"/>
      <c r="W283" s="16"/>
      <c r="X283" s="31"/>
      <c r="Y283" s="31"/>
      <c r="Z283" s="31"/>
      <c r="AA283" s="31"/>
      <c r="AB283" s="3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2.75">
      <c r="A284" s="1"/>
      <c r="B284" s="1"/>
      <c r="C284" s="1"/>
      <c r="D284" s="115"/>
      <c r="E284" s="1"/>
      <c r="F284"/>
      <c r="G284"/>
      <c r="H284"/>
      <c r="I284"/>
      <c r="J284"/>
      <c r="K284"/>
      <c r="L284"/>
      <c r="M284"/>
      <c r="N284"/>
      <c r="O284"/>
      <c r="P284"/>
      <c r="Q284" s="22"/>
      <c r="R284"/>
      <c r="S284"/>
      <c r="T284"/>
      <c r="U284"/>
      <c r="V284" s="25"/>
      <c r="W284" s="16"/>
      <c r="X284" s="31"/>
      <c r="Y284" s="31"/>
      <c r="Z284" s="31"/>
      <c r="AA284" s="31"/>
      <c r="AB284" s="3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2.75">
      <c r="A285" s="1"/>
      <c r="B285" s="1"/>
      <c r="C285" s="1"/>
      <c r="D285" s="115"/>
      <c r="E285" s="1"/>
      <c r="F285"/>
      <c r="G285"/>
      <c r="H285"/>
      <c r="I285"/>
      <c r="J285"/>
      <c r="K285"/>
      <c r="L285"/>
      <c r="M285"/>
      <c r="N285"/>
      <c r="O285"/>
      <c r="P285"/>
      <c r="Q285" s="22"/>
      <c r="R285"/>
      <c r="S285"/>
      <c r="T285"/>
      <c r="U285"/>
      <c r="V285" s="25"/>
      <c r="W285" s="16"/>
      <c r="X285" s="31"/>
      <c r="Y285" s="31"/>
      <c r="Z285" s="31"/>
      <c r="AA285" s="31"/>
      <c r="AB285" s="3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2.75">
      <c r="A286" s="1"/>
      <c r="B286" s="1"/>
      <c r="C286" s="1"/>
      <c r="D286" s="115"/>
      <c r="E286" s="1"/>
      <c r="F286"/>
      <c r="G286"/>
      <c r="H286"/>
      <c r="I286"/>
      <c r="J286"/>
      <c r="K286"/>
      <c r="L286"/>
      <c r="M286"/>
      <c r="N286"/>
      <c r="O286"/>
      <c r="P286"/>
      <c r="Q286" s="22"/>
      <c r="R286"/>
      <c r="S286"/>
      <c r="T286"/>
      <c r="U286"/>
      <c r="V286" s="25"/>
      <c r="W286" s="16"/>
      <c r="X286" s="31"/>
      <c r="Y286" s="31"/>
      <c r="Z286" s="31"/>
      <c r="AA286" s="31"/>
      <c r="AB286" s="3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2.75">
      <c r="A287" s="1"/>
      <c r="B287" s="1"/>
      <c r="C287" s="1"/>
      <c r="D287" s="115"/>
      <c r="E287" s="1"/>
      <c r="F287"/>
      <c r="G287"/>
      <c r="H287"/>
      <c r="I287"/>
      <c r="J287"/>
      <c r="K287"/>
      <c r="L287"/>
      <c r="M287"/>
      <c r="N287"/>
      <c r="O287"/>
      <c r="P287"/>
      <c r="Q287" s="22"/>
      <c r="R287"/>
      <c r="S287"/>
      <c r="T287"/>
      <c r="U287"/>
      <c r="V287" s="25"/>
      <c r="W287" s="16"/>
      <c r="X287" s="31"/>
      <c r="Y287" s="31"/>
      <c r="Z287" s="31"/>
      <c r="AA287" s="31"/>
      <c r="AB287" s="3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2.75">
      <c r="A288" s="1"/>
      <c r="B288" s="1"/>
      <c r="C288" s="1"/>
      <c r="D288" s="115"/>
      <c r="E288" s="1"/>
      <c r="F288"/>
      <c r="G288"/>
      <c r="H288"/>
      <c r="I288"/>
      <c r="J288"/>
      <c r="K288"/>
      <c r="L288"/>
      <c r="M288"/>
      <c r="N288"/>
      <c r="O288"/>
      <c r="P288"/>
      <c r="Q288" s="22"/>
      <c r="R288"/>
      <c r="S288"/>
      <c r="T288"/>
      <c r="U288"/>
      <c r="V288" s="25"/>
      <c r="W288" s="16"/>
      <c r="X288" s="31"/>
      <c r="Y288" s="31"/>
      <c r="Z288" s="31"/>
      <c r="AA288" s="31"/>
      <c r="AB288" s="3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2.75">
      <c r="A289" s="1"/>
      <c r="B289" s="1"/>
      <c r="C289" s="1"/>
      <c r="D289" s="115"/>
      <c r="E289" s="1"/>
      <c r="F289"/>
      <c r="G289"/>
      <c r="H289"/>
      <c r="I289"/>
      <c r="J289"/>
      <c r="K289"/>
      <c r="L289"/>
      <c r="M289"/>
      <c r="N289"/>
      <c r="O289"/>
      <c r="P289"/>
      <c r="Q289" s="22"/>
      <c r="R289"/>
      <c r="S289"/>
      <c r="T289"/>
      <c r="U289"/>
      <c r="V289" s="25"/>
      <c r="W289" s="16"/>
      <c r="X289" s="31"/>
      <c r="Y289" s="31"/>
      <c r="Z289" s="31"/>
      <c r="AA289" s="31"/>
      <c r="AB289" s="3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2.75">
      <c r="A290" s="1"/>
      <c r="B290" s="1"/>
      <c r="C290" s="1"/>
      <c r="D290" s="115"/>
      <c r="E290" s="1"/>
      <c r="F290"/>
      <c r="G290"/>
      <c r="H290"/>
      <c r="I290"/>
      <c r="J290"/>
      <c r="K290"/>
      <c r="L290"/>
      <c r="M290"/>
      <c r="N290"/>
      <c r="O290"/>
      <c r="P290"/>
      <c r="Q290" s="22"/>
      <c r="R290"/>
      <c r="S290"/>
      <c r="T290"/>
      <c r="U290"/>
      <c r="V290" s="25"/>
      <c r="W290" s="16"/>
      <c r="X290" s="31"/>
      <c r="Y290" s="31"/>
      <c r="Z290" s="31"/>
      <c r="AA290" s="31"/>
      <c r="AB290" s="3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2.75">
      <c r="A291" s="1"/>
      <c r="B291" s="1"/>
      <c r="C291" s="1"/>
      <c r="D291" s="115"/>
      <c r="E291" s="1"/>
      <c r="F291"/>
      <c r="G291"/>
      <c r="H291"/>
      <c r="I291"/>
      <c r="J291"/>
      <c r="K291"/>
      <c r="L291"/>
      <c r="M291"/>
      <c r="N291"/>
      <c r="O291"/>
      <c r="P291"/>
      <c r="Q291" s="22"/>
      <c r="R291"/>
      <c r="S291"/>
      <c r="T291"/>
      <c r="U291"/>
      <c r="V291" s="25"/>
      <c r="W291" s="16"/>
      <c r="X291" s="31"/>
      <c r="Y291" s="31"/>
      <c r="Z291" s="31"/>
      <c r="AA291" s="31"/>
      <c r="AB291" s="3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2.75">
      <c r="A292" s="1"/>
      <c r="B292" s="1"/>
      <c r="C292" s="1"/>
      <c r="D292" s="115"/>
      <c r="E292" s="1"/>
      <c r="F292"/>
      <c r="G292"/>
      <c r="H292"/>
      <c r="I292"/>
      <c r="J292"/>
      <c r="K292"/>
      <c r="L292"/>
      <c r="M292"/>
      <c r="N292"/>
      <c r="O292"/>
      <c r="P292"/>
      <c r="Q292" s="22"/>
      <c r="R292"/>
      <c r="S292"/>
      <c r="T292"/>
      <c r="U292"/>
      <c r="V292" s="25"/>
      <c r="W292" s="16"/>
      <c r="X292" s="31"/>
      <c r="Y292" s="31"/>
      <c r="Z292" s="31"/>
      <c r="AA292" s="31"/>
      <c r="AB292" s="3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2.75">
      <c r="A293" s="1"/>
      <c r="B293" s="1"/>
      <c r="C293" s="1"/>
      <c r="D293" s="115"/>
      <c r="E293" s="1"/>
      <c r="F293"/>
      <c r="G293"/>
      <c r="H293"/>
      <c r="I293"/>
      <c r="J293"/>
      <c r="K293"/>
      <c r="L293"/>
      <c r="M293"/>
      <c r="N293"/>
      <c r="O293"/>
      <c r="P293"/>
      <c r="Q293" s="22"/>
      <c r="R293"/>
      <c r="S293"/>
      <c r="T293"/>
      <c r="U293"/>
      <c r="V293" s="25"/>
      <c r="W293" s="16"/>
      <c r="X293" s="31"/>
      <c r="Y293" s="31"/>
      <c r="Z293" s="31"/>
      <c r="AA293" s="31"/>
      <c r="AB293" s="3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2.75">
      <c r="A294" s="1"/>
      <c r="B294" s="1"/>
      <c r="C294" s="1"/>
      <c r="D294" s="115"/>
      <c r="E294" s="1"/>
      <c r="F294"/>
      <c r="G294"/>
      <c r="H294"/>
      <c r="I294"/>
      <c r="J294"/>
      <c r="K294"/>
      <c r="L294"/>
      <c r="M294"/>
      <c r="N294"/>
      <c r="O294"/>
      <c r="P294"/>
      <c r="Q294" s="22"/>
      <c r="R294"/>
      <c r="S294"/>
      <c r="T294"/>
      <c r="U294"/>
      <c r="V294" s="25"/>
      <c r="W294" s="16"/>
      <c r="X294" s="31"/>
      <c r="Y294" s="31"/>
      <c r="Z294" s="31"/>
      <c r="AA294" s="31"/>
      <c r="AB294" s="3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2.75">
      <c r="A295" s="1"/>
      <c r="B295" s="1"/>
      <c r="C295" s="1"/>
      <c r="D295" s="115"/>
      <c r="E295" s="1"/>
      <c r="F295"/>
      <c r="G295"/>
      <c r="H295"/>
      <c r="I295"/>
      <c r="J295"/>
      <c r="K295"/>
      <c r="L295"/>
      <c r="M295"/>
      <c r="N295"/>
      <c r="O295"/>
      <c r="P295"/>
      <c r="Q295" s="22"/>
      <c r="R295"/>
      <c r="S295"/>
      <c r="T295"/>
      <c r="U295"/>
      <c r="V295" s="25"/>
      <c r="W295" s="16"/>
      <c r="X295" s="31"/>
      <c r="Y295" s="31"/>
      <c r="Z295" s="31"/>
      <c r="AA295" s="31"/>
      <c r="AB295" s="3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2.75">
      <c r="A296" s="1"/>
      <c r="B296" s="1"/>
      <c r="C296" s="1"/>
      <c r="D296" s="115"/>
      <c r="E296" s="1"/>
      <c r="F296"/>
      <c r="G296"/>
      <c r="H296"/>
      <c r="I296"/>
      <c r="J296"/>
      <c r="K296"/>
      <c r="L296"/>
      <c r="M296"/>
      <c r="N296"/>
      <c r="O296"/>
      <c r="P296"/>
      <c r="Q296" s="22"/>
      <c r="R296"/>
      <c r="S296"/>
      <c r="T296"/>
      <c r="U296"/>
      <c r="V296" s="25"/>
      <c r="W296" s="16"/>
      <c r="X296" s="31"/>
      <c r="Y296" s="31"/>
      <c r="Z296" s="31"/>
      <c r="AA296" s="31"/>
      <c r="AB296" s="3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2.75">
      <c r="A297" s="1"/>
      <c r="B297" s="1"/>
      <c r="C297" s="1"/>
      <c r="D297" s="115"/>
      <c r="E297" s="1"/>
      <c r="F297"/>
      <c r="G297"/>
      <c r="H297"/>
      <c r="I297"/>
      <c r="J297"/>
      <c r="K297"/>
      <c r="L297"/>
      <c r="M297"/>
      <c r="N297"/>
      <c r="O297"/>
      <c r="P297"/>
      <c r="Q297" s="22"/>
      <c r="R297"/>
      <c r="S297"/>
      <c r="T297"/>
      <c r="U297"/>
      <c r="V297" s="25"/>
      <c r="W297" s="16"/>
      <c r="X297" s="31"/>
      <c r="Y297" s="31"/>
      <c r="Z297" s="31"/>
      <c r="AA297" s="31"/>
      <c r="AB297" s="3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2.75">
      <c r="A298" s="1"/>
      <c r="B298" s="1"/>
      <c r="C298" s="1"/>
      <c r="D298" s="115"/>
      <c r="E298" s="1"/>
      <c r="F298"/>
      <c r="G298"/>
      <c r="H298"/>
      <c r="I298"/>
      <c r="J298"/>
      <c r="K298"/>
      <c r="L298"/>
      <c r="M298"/>
      <c r="N298"/>
      <c r="O298"/>
      <c r="P298"/>
      <c r="Q298" s="22"/>
      <c r="R298"/>
      <c r="S298"/>
      <c r="T298"/>
      <c r="U298"/>
      <c r="V298" s="25"/>
      <c r="W298" s="16"/>
      <c r="X298" s="31"/>
      <c r="Y298" s="31"/>
      <c r="Z298" s="31"/>
      <c r="AA298" s="31"/>
      <c r="AB298" s="3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2.75">
      <c r="A299" s="1"/>
      <c r="B299" s="1"/>
      <c r="C299" s="1"/>
      <c r="D299" s="115"/>
      <c r="E299" s="1"/>
      <c r="F299"/>
      <c r="G299"/>
      <c r="H299"/>
      <c r="I299"/>
      <c r="J299"/>
      <c r="K299"/>
      <c r="L299"/>
      <c r="M299"/>
      <c r="N299"/>
      <c r="O299"/>
      <c r="P299"/>
      <c r="Q299" s="22"/>
      <c r="R299"/>
      <c r="S299"/>
      <c r="T299"/>
      <c r="U299"/>
      <c r="V299" s="25"/>
      <c r="W299" s="16"/>
      <c r="X299" s="31"/>
      <c r="Y299" s="31"/>
      <c r="Z299" s="31"/>
      <c r="AA299" s="31"/>
      <c r="AB299" s="3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2.75">
      <c r="A300" s="1"/>
      <c r="B300" s="1"/>
      <c r="C300" s="1"/>
      <c r="D300" s="115"/>
      <c r="E300" s="1"/>
      <c r="F300"/>
      <c r="G300"/>
      <c r="H300"/>
      <c r="I300"/>
      <c r="J300"/>
      <c r="K300"/>
      <c r="L300"/>
      <c r="M300"/>
      <c r="N300"/>
      <c r="O300"/>
      <c r="P300"/>
      <c r="Q300" s="22"/>
      <c r="R300"/>
      <c r="S300"/>
      <c r="T300"/>
      <c r="U300"/>
      <c r="V300" s="25"/>
      <c r="W300" s="16"/>
      <c r="X300" s="31"/>
      <c r="Y300" s="31"/>
      <c r="Z300" s="31"/>
      <c r="AA300" s="31"/>
      <c r="AB300" s="3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2.75">
      <c r="A301" s="1"/>
      <c r="B301" s="1"/>
      <c r="C301" s="1"/>
      <c r="D301" s="115"/>
      <c r="E301" s="1"/>
      <c r="F301"/>
      <c r="G301"/>
      <c r="H301"/>
      <c r="I301"/>
      <c r="J301"/>
      <c r="K301"/>
      <c r="L301"/>
      <c r="M301"/>
      <c r="N301"/>
      <c r="O301"/>
      <c r="P301"/>
      <c r="Q301" s="22"/>
      <c r="R301"/>
      <c r="S301"/>
      <c r="T301"/>
      <c r="U301"/>
      <c r="V301" s="25"/>
      <c r="W301" s="16"/>
      <c r="X301" s="31"/>
      <c r="Y301" s="31"/>
      <c r="Z301" s="31"/>
      <c r="AA301" s="31"/>
      <c r="AB301" s="3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2.75">
      <c r="A302" s="1"/>
      <c r="B302" s="1"/>
      <c r="C302" s="1"/>
      <c r="D302" s="115"/>
      <c r="E302" s="1"/>
      <c r="F302"/>
      <c r="G302"/>
      <c r="H302"/>
      <c r="I302"/>
      <c r="J302"/>
      <c r="K302"/>
      <c r="L302"/>
      <c r="M302"/>
      <c r="N302"/>
      <c r="O302"/>
      <c r="P302"/>
      <c r="Q302" s="22"/>
      <c r="R302"/>
      <c r="S302"/>
      <c r="T302"/>
      <c r="U302"/>
      <c r="V302" s="25"/>
      <c r="W302" s="16"/>
      <c r="X302" s="31"/>
      <c r="Y302" s="31"/>
      <c r="Z302" s="31"/>
      <c r="AA302" s="31"/>
      <c r="AB302" s="3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2.75">
      <c r="A303" s="1"/>
      <c r="B303" s="1"/>
      <c r="C303" s="1"/>
      <c r="D303" s="115"/>
      <c r="E303" s="1"/>
      <c r="F303"/>
      <c r="G303"/>
      <c r="H303"/>
      <c r="I303"/>
      <c r="J303"/>
      <c r="K303"/>
      <c r="L303"/>
      <c r="M303"/>
      <c r="N303"/>
      <c r="O303"/>
      <c r="P303"/>
      <c r="Q303" s="22"/>
      <c r="R303"/>
      <c r="S303"/>
      <c r="T303"/>
      <c r="U303"/>
      <c r="V303" s="25"/>
      <c r="W303" s="16"/>
      <c r="X303" s="31"/>
      <c r="Y303" s="31"/>
      <c r="Z303" s="31"/>
      <c r="AA303" s="31"/>
      <c r="AB303" s="3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2.75">
      <c r="A304" s="1"/>
      <c r="B304" s="1"/>
      <c r="C304" s="1"/>
      <c r="D304" s="115"/>
      <c r="E304" s="1"/>
      <c r="F304"/>
      <c r="G304"/>
      <c r="H304"/>
      <c r="I304"/>
      <c r="J304"/>
      <c r="K304"/>
      <c r="L304"/>
      <c r="M304"/>
      <c r="N304"/>
      <c r="O304"/>
      <c r="P304"/>
      <c r="Q304" s="22"/>
      <c r="R304"/>
      <c r="S304"/>
      <c r="T304"/>
      <c r="U304"/>
      <c r="V304" s="25"/>
      <c r="W304" s="16"/>
      <c r="X304" s="31"/>
      <c r="Y304" s="31"/>
      <c r="Z304" s="31"/>
      <c r="AA304" s="31"/>
      <c r="AB304" s="3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2.75">
      <c r="A305" s="1"/>
      <c r="B305" s="1"/>
      <c r="C305" s="1"/>
      <c r="D305" s="115"/>
      <c r="E305" s="1"/>
      <c r="F305"/>
      <c r="G305"/>
      <c r="H305"/>
      <c r="I305"/>
      <c r="J305"/>
      <c r="K305"/>
      <c r="L305"/>
      <c r="M305"/>
      <c r="N305"/>
      <c r="O305"/>
      <c r="P305"/>
      <c r="Q305" s="22"/>
      <c r="R305"/>
      <c r="S305"/>
      <c r="T305"/>
      <c r="U305"/>
      <c r="V305" s="25"/>
      <c r="W305" s="16"/>
      <c r="X305" s="31"/>
      <c r="Y305" s="31"/>
      <c r="Z305" s="31"/>
      <c r="AA305" s="31"/>
      <c r="AB305" s="3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2.75">
      <c r="A306" s="1"/>
      <c r="B306" s="1"/>
      <c r="C306" s="1"/>
      <c r="D306" s="115"/>
      <c r="E306" s="1"/>
      <c r="F306"/>
      <c r="G306"/>
      <c r="H306"/>
      <c r="I306"/>
      <c r="J306"/>
      <c r="K306"/>
      <c r="L306"/>
      <c r="M306"/>
      <c r="N306"/>
      <c r="O306"/>
      <c r="P306"/>
      <c r="Q306" s="22"/>
      <c r="R306"/>
      <c r="S306"/>
      <c r="T306"/>
      <c r="U306"/>
      <c r="V306" s="25"/>
      <c r="W306" s="16"/>
      <c r="X306" s="31"/>
      <c r="Y306" s="31"/>
      <c r="Z306" s="31"/>
      <c r="AA306" s="31"/>
      <c r="AB306" s="3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3.5" customHeight="1">
      <c r="A307" s="1"/>
      <c r="B307" s="1"/>
      <c r="C307" s="1"/>
      <c r="D307" s="115"/>
      <c r="E307" s="1"/>
      <c r="F307"/>
      <c r="G307"/>
      <c r="H307"/>
      <c r="I307"/>
      <c r="J307"/>
      <c r="K307"/>
      <c r="L307"/>
      <c r="M307"/>
      <c r="N307"/>
      <c r="O307"/>
      <c r="P307"/>
      <c r="Q307" s="22"/>
      <c r="R307"/>
      <c r="S307"/>
      <c r="T307"/>
      <c r="U307"/>
      <c r="V307" s="25"/>
      <c r="W307" s="16"/>
      <c r="X307" s="31"/>
      <c r="Y307" s="31"/>
      <c r="Z307" s="31"/>
      <c r="AA307" s="31"/>
      <c r="AB307" s="3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3.5" customHeight="1">
      <c r="A308" s="1"/>
      <c r="B308" s="1"/>
      <c r="C308" s="1"/>
      <c r="D308" s="115"/>
      <c r="E308" s="1"/>
      <c r="F308"/>
      <c r="G308"/>
      <c r="H308"/>
      <c r="I308"/>
      <c r="J308"/>
      <c r="K308"/>
      <c r="L308"/>
      <c r="M308"/>
      <c r="N308"/>
      <c r="O308"/>
      <c r="P308"/>
      <c r="Q308" s="22"/>
      <c r="R308"/>
      <c r="S308"/>
      <c r="T308"/>
      <c r="U308"/>
      <c r="V308" s="25"/>
      <c r="W308" s="16"/>
      <c r="X308" s="31"/>
      <c r="Y308" s="31"/>
      <c r="Z308" s="31"/>
      <c r="AA308" s="31"/>
      <c r="AB308" s="3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3.5" customHeight="1">
      <c r="A309" s="1"/>
      <c r="B309" s="1"/>
      <c r="C309" s="1"/>
      <c r="D309" s="115"/>
      <c r="E309" s="1"/>
      <c r="F309"/>
      <c r="G309"/>
      <c r="H309"/>
      <c r="I309"/>
      <c r="J309"/>
      <c r="K309"/>
      <c r="L309"/>
      <c r="M309"/>
      <c r="N309"/>
      <c r="O309"/>
      <c r="P309"/>
      <c r="Q309" s="22"/>
      <c r="R309"/>
      <c r="S309"/>
      <c r="T309"/>
      <c r="U309"/>
      <c r="V309" s="25"/>
      <c r="W309" s="16"/>
      <c r="X309" s="31"/>
      <c r="Y309" s="31"/>
      <c r="Z309" s="31"/>
      <c r="AA309" s="31"/>
      <c r="AB309" s="3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3.5" customHeight="1">
      <c r="A310" s="1"/>
      <c r="B310" s="1"/>
      <c r="C310" s="1"/>
      <c r="D310" s="115"/>
      <c r="E310" s="1"/>
      <c r="F310"/>
      <c r="G310"/>
      <c r="H310"/>
      <c r="I310"/>
      <c r="J310"/>
      <c r="K310"/>
      <c r="L310"/>
      <c r="M310"/>
      <c r="N310"/>
      <c r="O310"/>
      <c r="P310"/>
      <c r="Q310" s="22"/>
      <c r="R310"/>
      <c r="S310"/>
      <c r="T310"/>
      <c r="U310"/>
      <c r="V310" s="25"/>
      <c r="W310" s="16"/>
      <c r="X310" s="31"/>
      <c r="Y310" s="31"/>
      <c r="Z310" s="31"/>
      <c r="AA310" s="31"/>
      <c r="AB310" s="3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3.5" customHeight="1">
      <c r="A311" s="1"/>
      <c r="B311" s="1"/>
      <c r="C311" s="1"/>
      <c r="D311" s="115"/>
      <c r="E311" s="1"/>
      <c r="F311"/>
      <c r="G311"/>
      <c r="H311"/>
      <c r="I311"/>
      <c r="J311"/>
      <c r="K311"/>
      <c r="L311"/>
      <c r="M311"/>
      <c r="N311"/>
      <c r="O311"/>
      <c r="P311"/>
      <c r="Q311" s="22"/>
      <c r="R311"/>
      <c r="S311"/>
      <c r="T311"/>
      <c r="U311"/>
      <c r="V311" s="25"/>
      <c r="W311" s="16"/>
      <c r="X311" s="31"/>
      <c r="Y311" s="31"/>
      <c r="Z311" s="31"/>
      <c r="AA311" s="31"/>
      <c r="AB311" s="3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3.5" customHeight="1">
      <c r="A312" s="1"/>
      <c r="B312" s="1"/>
      <c r="C312" s="1"/>
      <c r="D312" s="115"/>
      <c r="E312" s="1"/>
      <c r="F312"/>
      <c r="G312"/>
      <c r="H312"/>
      <c r="I312"/>
      <c r="J312"/>
      <c r="K312"/>
      <c r="L312"/>
      <c r="M312"/>
      <c r="N312"/>
      <c r="O312"/>
      <c r="P312"/>
      <c r="Q312" s="22"/>
      <c r="R312"/>
      <c r="S312"/>
      <c r="T312"/>
      <c r="U312"/>
      <c r="V312" s="25"/>
      <c r="W312" s="16"/>
      <c r="X312" s="31"/>
      <c r="Y312" s="31"/>
      <c r="Z312" s="31"/>
      <c r="AA312" s="31"/>
      <c r="AB312" s="3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3.5" customHeight="1">
      <c r="A313" s="1"/>
      <c r="B313" s="1"/>
      <c r="C313" s="1"/>
      <c r="D313" s="115"/>
      <c r="E313" s="1"/>
      <c r="F313"/>
      <c r="G313"/>
      <c r="H313"/>
      <c r="I313"/>
      <c r="J313"/>
      <c r="K313"/>
      <c r="L313"/>
      <c r="M313"/>
      <c r="N313"/>
      <c r="O313"/>
      <c r="P313"/>
      <c r="Q313" s="22"/>
      <c r="R313"/>
      <c r="S313"/>
      <c r="T313"/>
      <c r="U313"/>
      <c r="V313" s="25"/>
      <c r="W313" s="16"/>
      <c r="X313" s="31"/>
      <c r="Y313" s="31"/>
      <c r="Z313" s="31"/>
      <c r="AA313" s="31"/>
      <c r="AB313" s="3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3.5" customHeight="1">
      <c r="A314" s="1"/>
      <c r="B314" s="1"/>
      <c r="C314" s="1"/>
      <c r="D314" s="115"/>
      <c r="E314" s="1"/>
      <c r="F314"/>
      <c r="G314"/>
      <c r="H314"/>
      <c r="I314"/>
      <c r="J314"/>
      <c r="K314"/>
      <c r="L314"/>
      <c r="M314"/>
      <c r="N314"/>
      <c r="O314"/>
      <c r="P314"/>
      <c r="Q314" s="22"/>
      <c r="R314"/>
      <c r="S314"/>
      <c r="T314"/>
      <c r="U314"/>
      <c r="V314" s="25"/>
      <c r="W314" s="16"/>
      <c r="X314" s="31"/>
      <c r="Y314" s="31"/>
      <c r="Z314" s="31"/>
      <c r="AA314" s="31"/>
      <c r="AB314" s="3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3.5" customHeight="1">
      <c r="A315" s="1"/>
      <c r="B315" s="1"/>
      <c r="C315" s="1"/>
      <c r="D315" s="115"/>
      <c r="E315" s="1"/>
      <c r="F315"/>
      <c r="G315"/>
      <c r="H315"/>
      <c r="I315"/>
      <c r="J315"/>
      <c r="K315"/>
      <c r="L315"/>
      <c r="M315"/>
      <c r="N315"/>
      <c r="O315"/>
      <c r="P315"/>
      <c r="Q315" s="22"/>
      <c r="R315"/>
      <c r="S315"/>
      <c r="T315"/>
      <c r="U315"/>
      <c r="V315" s="25"/>
      <c r="W315" s="16"/>
      <c r="X315" s="31"/>
      <c r="Y315" s="31"/>
      <c r="Z315" s="31"/>
      <c r="AA315" s="31"/>
      <c r="AB315" s="3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3.5" customHeight="1">
      <c r="A316" s="1"/>
      <c r="B316" s="1"/>
      <c r="C316" s="1"/>
      <c r="D316" s="115"/>
      <c r="E316" s="1"/>
      <c r="F316"/>
      <c r="G316"/>
      <c r="H316"/>
      <c r="I316"/>
      <c r="J316"/>
      <c r="K316"/>
      <c r="L316"/>
      <c r="M316"/>
      <c r="N316"/>
      <c r="O316"/>
      <c r="P316"/>
      <c r="Q316" s="22"/>
      <c r="R316"/>
      <c r="S316"/>
      <c r="T316"/>
      <c r="U316"/>
      <c r="V316" s="25"/>
      <c r="W316" s="16"/>
      <c r="X316" s="31"/>
      <c r="Y316" s="31"/>
      <c r="Z316" s="31"/>
      <c r="AA316" s="31"/>
      <c r="AB316" s="3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3.5" customHeight="1">
      <c r="A317" s="1"/>
      <c r="B317" s="1"/>
      <c r="C317" s="1"/>
      <c r="D317" s="115"/>
      <c r="E317" s="1"/>
      <c r="F317"/>
      <c r="G317"/>
      <c r="H317"/>
      <c r="I317"/>
      <c r="J317"/>
      <c r="K317"/>
      <c r="L317"/>
      <c r="M317"/>
      <c r="N317"/>
      <c r="O317"/>
      <c r="P317"/>
      <c r="Q317" s="22"/>
      <c r="R317"/>
      <c r="S317"/>
      <c r="T317"/>
      <c r="U317"/>
      <c r="V317" s="25"/>
      <c r="W317" s="16"/>
      <c r="X317" s="31"/>
      <c r="Y317" s="31"/>
      <c r="Z317" s="31"/>
      <c r="AA317" s="31"/>
      <c r="AB317" s="3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3.5" customHeight="1">
      <c r="A318" s="1"/>
      <c r="B318" s="1"/>
      <c r="C318" s="1"/>
      <c r="D318" s="115"/>
      <c r="E318" s="1"/>
      <c r="F318"/>
      <c r="G318"/>
      <c r="H318"/>
      <c r="I318"/>
      <c r="J318"/>
      <c r="K318"/>
      <c r="L318"/>
      <c r="M318"/>
      <c r="N318"/>
      <c r="O318"/>
      <c r="P318"/>
      <c r="Q318" s="22"/>
      <c r="R318"/>
      <c r="S318"/>
      <c r="T318"/>
      <c r="U318"/>
      <c r="V318" s="25"/>
      <c r="W318" s="16"/>
      <c r="X318" s="31"/>
      <c r="Y318" s="31"/>
      <c r="Z318" s="31"/>
      <c r="AA318" s="31"/>
      <c r="AB318" s="3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3.5" customHeight="1">
      <c r="A319" s="1"/>
      <c r="B319" s="1"/>
      <c r="C319" s="1"/>
      <c r="D319" s="115"/>
      <c r="E319" s="1"/>
      <c r="F319"/>
      <c r="G319"/>
      <c r="H319"/>
      <c r="I319"/>
      <c r="J319"/>
      <c r="K319"/>
      <c r="L319"/>
      <c r="M319"/>
      <c r="N319"/>
      <c r="O319"/>
      <c r="P319"/>
      <c r="Q319" s="22"/>
      <c r="R319"/>
      <c r="S319"/>
      <c r="T319"/>
      <c r="U319"/>
      <c r="V319" s="25"/>
      <c r="W319" s="16"/>
      <c r="X319" s="31"/>
      <c r="Y319" s="31"/>
      <c r="Z319" s="31"/>
      <c r="AA319" s="31"/>
      <c r="AB319" s="3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3.5" customHeight="1">
      <c r="A320" s="1"/>
      <c r="B320" s="1"/>
      <c r="C320" s="1"/>
      <c r="D320" s="115"/>
      <c r="E320" s="1"/>
      <c r="F320"/>
      <c r="G320"/>
      <c r="H320"/>
      <c r="I320"/>
      <c r="J320"/>
      <c r="K320"/>
      <c r="L320"/>
      <c r="M320"/>
      <c r="N320"/>
      <c r="O320"/>
      <c r="P320"/>
      <c r="Q320" s="22"/>
      <c r="R320"/>
      <c r="S320"/>
      <c r="T320"/>
      <c r="U320"/>
      <c r="V320" s="25"/>
      <c r="W320" s="16"/>
      <c r="X320" s="31"/>
      <c r="Y320" s="31"/>
      <c r="Z320" s="31"/>
      <c r="AA320" s="31"/>
      <c r="AB320" s="3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3.5" customHeight="1">
      <c r="A321" s="1"/>
      <c r="B321" s="1"/>
      <c r="C321" s="1"/>
      <c r="D321" s="115"/>
      <c r="E321" s="1"/>
      <c r="F321"/>
      <c r="G321"/>
      <c r="H321"/>
      <c r="I321"/>
      <c r="J321"/>
      <c r="K321"/>
      <c r="L321"/>
      <c r="M321"/>
      <c r="N321"/>
      <c r="O321"/>
      <c r="P321"/>
      <c r="Q321" s="22"/>
      <c r="R321"/>
      <c r="S321"/>
      <c r="T321"/>
      <c r="U321"/>
      <c r="V321" s="25"/>
      <c r="W321" s="16"/>
      <c r="X321" s="31"/>
      <c r="Y321" s="31"/>
      <c r="Z321" s="31"/>
      <c r="AA321" s="31"/>
      <c r="AB321" s="3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3.5" customHeight="1">
      <c r="A322" s="1"/>
      <c r="B322" s="1"/>
      <c r="C322" s="1"/>
      <c r="D322" s="115"/>
      <c r="E322" s="1"/>
      <c r="F322"/>
      <c r="G322"/>
      <c r="H322"/>
      <c r="I322"/>
      <c r="J322"/>
      <c r="K322"/>
      <c r="L322"/>
      <c r="M322"/>
      <c r="N322"/>
      <c r="O322"/>
      <c r="P322"/>
      <c r="Q322" s="22"/>
      <c r="R322"/>
      <c r="S322"/>
      <c r="T322"/>
      <c r="U322"/>
      <c r="V322" s="25"/>
      <c r="W322" s="16"/>
      <c r="X322" s="31"/>
      <c r="Y322" s="31"/>
      <c r="Z322" s="31"/>
      <c r="AA322" s="31"/>
      <c r="AB322" s="3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3.5" customHeight="1">
      <c r="A323" s="1"/>
      <c r="B323" s="1"/>
      <c r="C323" s="1"/>
      <c r="D323" s="115"/>
      <c r="E323" s="1"/>
      <c r="F323"/>
      <c r="G323"/>
      <c r="H323"/>
      <c r="I323"/>
      <c r="J323"/>
      <c r="K323"/>
      <c r="L323"/>
      <c r="M323"/>
      <c r="N323"/>
      <c r="O323"/>
      <c r="P323"/>
      <c r="Q323" s="22"/>
      <c r="R323"/>
      <c r="S323"/>
      <c r="T323"/>
      <c r="U323"/>
      <c r="V323" s="25"/>
      <c r="W323" s="16"/>
      <c r="X323" s="31"/>
      <c r="Y323" s="31"/>
      <c r="Z323" s="31"/>
      <c r="AA323" s="31"/>
      <c r="AB323" s="3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3.5" customHeight="1">
      <c r="A324" s="1"/>
      <c r="B324" s="1"/>
      <c r="C324" s="1"/>
      <c r="D324" s="115"/>
      <c r="E324" s="1"/>
      <c r="F324"/>
      <c r="G324"/>
      <c r="H324"/>
      <c r="I324"/>
      <c r="J324"/>
      <c r="K324"/>
      <c r="L324"/>
      <c r="M324"/>
      <c r="N324"/>
      <c r="O324"/>
      <c r="P324"/>
      <c r="Q324" s="22"/>
      <c r="R324"/>
      <c r="S324"/>
      <c r="T324"/>
      <c r="U324"/>
      <c r="V324" s="25"/>
      <c r="W324" s="16"/>
      <c r="X324" s="31"/>
      <c r="Y324" s="31"/>
      <c r="Z324" s="31"/>
      <c r="AA324" s="31"/>
      <c r="AB324" s="3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3.5" customHeight="1">
      <c r="A325" s="1"/>
      <c r="B325" s="1"/>
      <c r="C325" s="1"/>
      <c r="D325" s="115"/>
      <c r="E325" s="1"/>
      <c r="F325"/>
      <c r="G325"/>
      <c r="H325"/>
      <c r="I325"/>
      <c r="J325"/>
      <c r="K325"/>
      <c r="L325"/>
      <c r="M325"/>
      <c r="N325"/>
      <c r="O325"/>
      <c r="P325"/>
      <c r="Q325" s="22"/>
      <c r="R325"/>
      <c r="S325"/>
      <c r="T325"/>
      <c r="U325"/>
      <c r="V325" s="25"/>
      <c r="W325" s="16"/>
      <c r="X325" s="31"/>
      <c r="Y325" s="31"/>
      <c r="Z325" s="31"/>
      <c r="AA325" s="31"/>
      <c r="AB325" s="3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3.5" customHeight="1">
      <c r="A326" s="1"/>
      <c r="B326" s="1"/>
      <c r="C326" s="1"/>
      <c r="D326" s="115"/>
      <c r="E326" s="1"/>
      <c r="F326"/>
      <c r="G326"/>
      <c r="H326"/>
      <c r="I326"/>
      <c r="J326"/>
      <c r="K326"/>
      <c r="L326"/>
      <c r="M326"/>
      <c r="N326"/>
      <c r="O326"/>
      <c r="P326"/>
      <c r="Q326" s="22"/>
      <c r="R326"/>
      <c r="S326"/>
      <c r="T326"/>
      <c r="U326"/>
      <c r="V326" s="25"/>
      <c r="W326" s="16"/>
      <c r="X326" s="31"/>
      <c r="Y326" s="31"/>
      <c r="Z326" s="31"/>
      <c r="AA326" s="31"/>
      <c r="AB326" s="3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3.5" customHeight="1">
      <c r="A327" s="1"/>
      <c r="B327" s="1"/>
      <c r="C327" s="1"/>
      <c r="D327" s="115"/>
      <c r="E327" s="1"/>
      <c r="F327"/>
      <c r="G327"/>
      <c r="H327"/>
      <c r="I327"/>
      <c r="J327"/>
      <c r="K327"/>
      <c r="L327"/>
      <c r="M327"/>
      <c r="N327"/>
      <c r="O327"/>
      <c r="P327"/>
      <c r="Q327" s="22"/>
      <c r="R327"/>
      <c r="S327"/>
      <c r="T327"/>
      <c r="U327"/>
      <c r="V327" s="25"/>
      <c r="W327" s="16"/>
      <c r="X327" s="31"/>
      <c r="Y327" s="31"/>
      <c r="Z327" s="31"/>
      <c r="AA327" s="31"/>
      <c r="AB327" s="3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3.5" customHeight="1">
      <c r="A328" s="1"/>
      <c r="B328" s="1"/>
      <c r="C328" s="1"/>
      <c r="D328" s="115"/>
      <c r="E328" s="1"/>
      <c r="F328"/>
      <c r="G328"/>
      <c r="H328"/>
      <c r="I328"/>
      <c r="J328"/>
      <c r="K328"/>
      <c r="L328"/>
      <c r="M328"/>
      <c r="N328"/>
      <c r="O328"/>
      <c r="P328"/>
      <c r="Q328" s="22"/>
      <c r="R328"/>
      <c r="S328"/>
      <c r="T328"/>
      <c r="U328"/>
      <c r="V328" s="25"/>
      <c r="W328" s="16"/>
      <c r="X328" s="31"/>
      <c r="Y328" s="31"/>
      <c r="Z328" s="31"/>
      <c r="AA328" s="31"/>
      <c r="AB328" s="3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3.5" customHeight="1">
      <c r="A329" s="1"/>
      <c r="B329" s="1"/>
      <c r="C329" s="1"/>
      <c r="D329" s="115"/>
      <c r="E329" s="1"/>
      <c r="F329"/>
      <c r="G329"/>
      <c r="H329"/>
      <c r="I329"/>
      <c r="J329"/>
      <c r="K329"/>
      <c r="L329"/>
      <c r="M329"/>
      <c r="N329"/>
      <c r="O329"/>
      <c r="P329"/>
      <c r="Q329" s="22"/>
      <c r="R329"/>
      <c r="S329"/>
      <c r="T329"/>
      <c r="U329"/>
      <c r="V329" s="25"/>
      <c r="W329" s="16"/>
      <c r="X329" s="31"/>
      <c r="Y329" s="31"/>
      <c r="Z329" s="31"/>
      <c r="AA329" s="31"/>
      <c r="AB329" s="3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3.5" customHeight="1">
      <c r="A330" s="1"/>
      <c r="B330" s="1"/>
      <c r="C330" s="1"/>
      <c r="D330" s="115"/>
      <c r="E330" s="1"/>
      <c r="F330"/>
      <c r="G330"/>
      <c r="H330"/>
      <c r="I330"/>
      <c r="J330"/>
      <c r="K330"/>
      <c r="L330"/>
      <c r="M330"/>
      <c r="N330"/>
      <c r="O330"/>
      <c r="P330"/>
      <c r="Q330" s="22"/>
      <c r="R330"/>
      <c r="S330"/>
      <c r="T330"/>
      <c r="U330"/>
      <c r="V330" s="25"/>
      <c r="W330" s="16"/>
      <c r="X330" s="31"/>
      <c r="Y330" s="31"/>
      <c r="Z330" s="31"/>
      <c r="AA330" s="31"/>
      <c r="AB330" s="3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3.5" customHeight="1">
      <c r="A331" s="1"/>
      <c r="B331" s="1"/>
      <c r="C331" s="1"/>
      <c r="D331" s="115"/>
      <c r="E331" s="1"/>
      <c r="F331"/>
      <c r="G331"/>
      <c r="H331"/>
      <c r="I331"/>
      <c r="J331"/>
      <c r="K331"/>
      <c r="L331"/>
      <c r="M331"/>
      <c r="N331"/>
      <c r="O331"/>
      <c r="P331"/>
      <c r="Q331" s="22"/>
      <c r="R331"/>
      <c r="S331"/>
      <c r="T331"/>
      <c r="U331"/>
      <c r="V331" s="25"/>
      <c r="W331" s="16"/>
      <c r="X331" s="31"/>
      <c r="Y331" s="31"/>
      <c r="Z331" s="31"/>
      <c r="AA331" s="31"/>
      <c r="AB331" s="3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3.5" customHeight="1">
      <c r="A332" s="1"/>
      <c r="B332" s="1"/>
      <c r="C332" s="1"/>
      <c r="D332" s="115"/>
      <c r="E332" s="1"/>
      <c r="F332"/>
      <c r="G332"/>
      <c r="H332"/>
      <c r="I332"/>
      <c r="J332"/>
      <c r="K332"/>
      <c r="L332"/>
      <c r="M332"/>
      <c r="N332"/>
      <c r="O332"/>
      <c r="P332"/>
      <c r="Q332" s="22"/>
      <c r="R332"/>
      <c r="S332"/>
      <c r="T332"/>
      <c r="U332"/>
      <c r="V332" s="25"/>
      <c r="W332" s="16"/>
      <c r="X332" s="31"/>
      <c r="Y332" s="31"/>
      <c r="Z332" s="31"/>
      <c r="AA332" s="31"/>
      <c r="AB332" s="3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3.5" customHeight="1">
      <c r="A333" s="1"/>
      <c r="B333" s="1"/>
      <c r="C333" s="1"/>
      <c r="D333" s="115"/>
      <c r="E333" s="1"/>
      <c r="F333"/>
      <c r="G333"/>
      <c r="H333"/>
      <c r="I333"/>
      <c r="J333"/>
      <c r="K333"/>
      <c r="L333"/>
      <c r="M333"/>
      <c r="N333"/>
      <c r="O333"/>
      <c r="P333"/>
      <c r="Q333" s="22"/>
      <c r="R333"/>
      <c r="S333"/>
      <c r="T333"/>
      <c r="U333"/>
      <c r="V333" s="25"/>
      <c r="W333" s="16"/>
      <c r="X333" s="31"/>
      <c r="Y333" s="31"/>
      <c r="Z333" s="31"/>
      <c r="AA333" s="31"/>
      <c r="AB333" s="3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3.5" customHeight="1">
      <c r="A334" s="1"/>
      <c r="B334" s="1"/>
      <c r="C334" s="1"/>
      <c r="D334" s="115"/>
      <c r="E334" s="1"/>
      <c r="F334"/>
      <c r="G334"/>
      <c r="H334"/>
      <c r="I334"/>
      <c r="J334"/>
      <c r="K334"/>
      <c r="L334"/>
      <c r="M334"/>
      <c r="N334"/>
      <c r="O334"/>
      <c r="P334"/>
      <c r="Q334" s="22"/>
      <c r="R334"/>
      <c r="S334"/>
      <c r="T334"/>
      <c r="U334"/>
      <c r="V334" s="25"/>
      <c r="W334" s="16"/>
      <c r="X334" s="31"/>
      <c r="Y334" s="31"/>
      <c r="Z334" s="31"/>
      <c r="AA334" s="31"/>
      <c r="AB334" s="3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3.5" customHeight="1">
      <c r="A335" s="1"/>
      <c r="B335" s="1"/>
      <c r="C335" s="1"/>
      <c r="D335" s="115"/>
      <c r="E335" s="1"/>
      <c r="F335"/>
      <c r="G335"/>
      <c r="H335"/>
      <c r="I335"/>
      <c r="J335"/>
      <c r="K335"/>
      <c r="L335"/>
      <c r="M335"/>
      <c r="N335"/>
      <c r="O335"/>
      <c r="P335"/>
      <c r="Q335" s="22"/>
      <c r="R335"/>
      <c r="S335"/>
      <c r="T335"/>
      <c r="U335"/>
      <c r="V335" s="25"/>
      <c r="W335" s="16"/>
      <c r="X335" s="31"/>
      <c r="Y335" s="31"/>
      <c r="Z335" s="31"/>
      <c r="AA335" s="31"/>
      <c r="AB335" s="3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3.5" customHeight="1">
      <c r="A336" s="1"/>
      <c r="B336" s="1"/>
      <c r="C336" s="1"/>
      <c r="D336" s="115"/>
      <c r="E336" s="1"/>
      <c r="F336"/>
      <c r="G336"/>
      <c r="H336"/>
      <c r="I336"/>
      <c r="J336"/>
      <c r="K336"/>
      <c r="L336"/>
      <c r="M336"/>
      <c r="N336"/>
      <c r="O336"/>
      <c r="P336"/>
      <c r="Q336" s="22"/>
      <c r="R336"/>
      <c r="S336"/>
      <c r="T336"/>
      <c r="U336"/>
      <c r="V336" s="25"/>
      <c r="W336" s="16"/>
      <c r="X336" s="31"/>
      <c r="Y336" s="31"/>
      <c r="Z336" s="31"/>
      <c r="AA336" s="31"/>
      <c r="AB336" s="3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3.5" customHeight="1">
      <c r="A337" s="1"/>
      <c r="B337" s="1"/>
      <c r="C337" s="1"/>
      <c r="D337" s="115"/>
      <c r="E337" s="1"/>
      <c r="F337"/>
      <c r="G337"/>
      <c r="H337"/>
      <c r="I337"/>
      <c r="J337"/>
      <c r="K337"/>
      <c r="L337"/>
      <c r="M337"/>
      <c r="N337"/>
      <c r="O337"/>
      <c r="P337"/>
      <c r="Q337" s="22"/>
      <c r="R337"/>
      <c r="S337"/>
      <c r="T337"/>
      <c r="U337"/>
      <c r="V337" s="25"/>
      <c r="W337" s="16"/>
      <c r="X337" s="31"/>
      <c r="Y337" s="31"/>
      <c r="Z337" s="31"/>
      <c r="AA337" s="31"/>
      <c r="AB337" s="3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3.5" customHeight="1">
      <c r="A338" s="1"/>
      <c r="B338" s="1"/>
      <c r="C338" s="1"/>
      <c r="D338" s="115"/>
      <c r="E338" s="1"/>
      <c r="F338"/>
      <c r="G338"/>
      <c r="H338"/>
      <c r="I338"/>
      <c r="J338"/>
      <c r="K338"/>
      <c r="L338"/>
      <c r="M338"/>
      <c r="N338"/>
      <c r="O338"/>
      <c r="P338"/>
      <c r="Q338" s="22"/>
      <c r="R338"/>
      <c r="S338"/>
      <c r="T338"/>
      <c r="U338"/>
      <c r="V338" s="25"/>
      <c r="W338" s="16"/>
      <c r="X338" s="31"/>
      <c r="Y338" s="31"/>
      <c r="Z338" s="31"/>
      <c r="AA338" s="31"/>
      <c r="AB338" s="3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3.5" customHeight="1">
      <c r="A339" s="1"/>
      <c r="B339" s="1"/>
      <c r="C339" s="1"/>
      <c r="D339" s="115"/>
      <c r="E339" s="1"/>
      <c r="F339"/>
      <c r="G339"/>
      <c r="H339"/>
      <c r="I339"/>
      <c r="J339"/>
      <c r="K339"/>
      <c r="L339"/>
      <c r="M339"/>
      <c r="N339"/>
      <c r="O339"/>
      <c r="P339"/>
      <c r="Q339" s="22"/>
      <c r="R339"/>
      <c r="S339"/>
      <c r="T339"/>
      <c r="U339"/>
      <c r="V339" s="25"/>
      <c r="W339" s="16"/>
      <c r="X339" s="31"/>
      <c r="Y339" s="31"/>
      <c r="Z339" s="31"/>
      <c r="AA339" s="31"/>
      <c r="AB339" s="3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3.5" customHeight="1">
      <c r="A340" s="1"/>
      <c r="B340" s="1"/>
      <c r="C340" s="1"/>
      <c r="D340" s="115"/>
      <c r="E340" s="1"/>
      <c r="F340"/>
      <c r="G340"/>
      <c r="H340"/>
      <c r="I340"/>
      <c r="J340"/>
      <c r="K340"/>
      <c r="L340"/>
      <c r="M340"/>
      <c r="N340"/>
      <c r="O340"/>
      <c r="P340"/>
      <c r="Q340" s="22"/>
      <c r="R340"/>
      <c r="S340"/>
      <c r="T340"/>
      <c r="U340"/>
      <c r="V340" s="25"/>
      <c r="W340" s="16"/>
      <c r="X340" s="31"/>
      <c r="Y340" s="31"/>
      <c r="Z340" s="31"/>
      <c r="AA340" s="31"/>
      <c r="AB340" s="3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3.5" customHeight="1">
      <c r="A341" s="1"/>
      <c r="B341" s="1"/>
      <c r="C341" s="1"/>
      <c r="D341" s="115"/>
      <c r="E341" s="1"/>
      <c r="F341"/>
      <c r="G341"/>
      <c r="H341"/>
      <c r="I341"/>
      <c r="J341"/>
      <c r="K341"/>
      <c r="L341"/>
      <c r="M341"/>
      <c r="N341"/>
      <c r="O341"/>
      <c r="P341"/>
      <c r="Q341" s="22"/>
      <c r="R341"/>
      <c r="S341"/>
      <c r="T341"/>
      <c r="U341"/>
      <c r="V341" s="25"/>
      <c r="W341" s="16"/>
      <c r="X341" s="31"/>
      <c r="Y341" s="31"/>
      <c r="Z341" s="31"/>
      <c r="AA341" s="31"/>
      <c r="AB341" s="3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3.5" customHeight="1">
      <c r="A342" s="1"/>
      <c r="B342" s="1"/>
      <c r="C342" s="1"/>
      <c r="D342" s="115"/>
      <c r="E342" s="1"/>
      <c r="F342"/>
      <c r="G342"/>
      <c r="H342"/>
      <c r="I342"/>
      <c r="J342"/>
      <c r="K342"/>
      <c r="L342"/>
      <c r="M342"/>
      <c r="N342"/>
      <c r="O342"/>
      <c r="P342"/>
      <c r="Q342" s="22"/>
      <c r="R342"/>
      <c r="S342"/>
      <c r="T342"/>
      <c r="U342"/>
      <c r="V342" s="25"/>
      <c r="W342" s="16"/>
      <c r="X342" s="31"/>
      <c r="Y342" s="31"/>
      <c r="Z342" s="31"/>
      <c r="AA342" s="31"/>
      <c r="AB342" s="3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3.5" customHeight="1">
      <c r="A343" s="1"/>
      <c r="B343" s="1"/>
      <c r="C343" s="1"/>
      <c r="D343" s="115"/>
      <c r="E343" s="1"/>
      <c r="F343"/>
      <c r="G343"/>
      <c r="H343"/>
      <c r="I343"/>
      <c r="J343"/>
      <c r="K343"/>
      <c r="L343"/>
      <c r="M343"/>
      <c r="N343"/>
      <c r="O343"/>
      <c r="P343"/>
      <c r="Q343" s="22"/>
      <c r="R343"/>
      <c r="S343"/>
      <c r="T343"/>
      <c r="U343"/>
      <c r="V343" s="25"/>
      <c r="W343" s="16"/>
      <c r="X343" s="31"/>
      <c r="Y343" s="31"/>
      <c r="Z343" s="31"/>
      <c r="AA343" s="31"/>
      <c r="AB343" s="3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3.5" customHeight="1">
      <c r="A344" s="1"/>
      <c r="B344" s="1"/>
      <c r="C344" s="1"/>
      <c r="D344" s="115"/>
      <c r="E344" s="1"/>
      <c r="F344"/>
      <c r="G344"/>
      <c r="H344"/>
      <c r="I344"/>
      <c r="J344"/>
      <c r="K344"/>
      <c r="L344"/>
      <c r="M344"/>
      <c r="N344"/>
      <c r="O344"/>
      <c r="P344"/>
      <c r="Q344" s="22"/>
      <c r="R344"/>
      <c r="S344"/>
      <c r="T344"/>
      <c r="U344"/>
      <c r="V344" s="25"/>
      <c r="W344" s="16"/>
      <c r="X344" s="31"/>
      <c r="Y344" s="31"/>
      <c r="Z344" s="31"/>
      <c r="AA344" s="31"/>
      <c r="AB344" s="3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3.5" customHeight="1">
      <c r="A345" s="1"/>
      <c r="B345" s="1"/>
      <c r="C345" s="1"/>
      <c r="D345" s="115"/>
      <c r="E345" s="1"/>
      <c r="F345"/>
      <c r="G345"/>
      <c r="H345"/>
      <c r="I345"/>
      <c r="J345"/>
      <c r="K345"/>
      <c r="L345"/>
      <c r="M345"/>
      <c r="N345"/>
      <c r="O345"/>
      <c r="P345"/>
      <c r="Q345" s="22"/>
      <c r="R345"/>
      <c r="S345"/>
      <c r="T345"/>
      <c r="U345"/>
      <c r="V345" s="25"/>
      <c r="W345" s="16"/>
      <c r="X345" s="31"/>
      <c r="Y345" s="31"/>
      <c r="Z345" s="31"/>
      <c r="AA345" s="31"/>
      <c r="AB345" s="3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3.5" customHeight="1">
      <c r="A346" s="1"/>
      <c r="B346" s="1"/>
      <c r="C346" s="1"/>
      <c r="D346" s="115"/>
      <c r="E346" s="1"/>
      <c r="F346"/>
      <c r="G346"/>
      <c r="H346"/>
      <c r="I346"/>
      <c r="J346"/>
      <c r="K346"/>
      <c r="L346"/>
      <c r="M346"/>
      <c r="N346"/>
      <c r="O346"/>
      <c r="P346"/>
      <c r="Q346" s="22"/>
      <c r="R346"/>
      <c r="S346"/>
      <c r="T346"/>
      <c r="U346"/>
      <c r="V346" s="25"/>
      <c r="W346" s="16"/>
      <c r="X346" s="31"/>
      <c r="Y346" s="31"/>
      <c r="Z346" s="31"/>
      <c r="AA346" s="31"/>
      <c r="AB346" s="3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3.5" customHeight="1">
      <c r="A347" s="1"/>
      <c r="B347" s="1"/>
      <c r="C347" s="1"/>
      <c r="D347" s="115"/>
      <c r="E347" s="1"/>
      <c r="F347"/>
      <c r="G347"/>
      <c r="H347"/>
      <c r="I347"/>
      <c r="J347"/>
      <c r="K347"/>
      <c r="L347"/>
      <c r="M347"/>
      <c r="N347"/>
      <c r="O347"/>
      <c r="P347"/>
      <c r="Q347" s="22"/>
      <c r="R347"/>
      <c r="S347"/>
      <c r="T347"/>
      <c r="U347"/>
      <c r="V347" s="25"/>
      <c r="W347" s="16"/>
      <c r="X347" s="31"/>
      <c r="Y347" s="31"/>
      <c r="Z347" s="31"/>
      <c r="AA347" s="31"/>
      <c r="AB347" s="3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3.5" customHeight="1">
      <c r="A348" s="1"/>
      <c r="B348" s="1"/>
      <c r="C348" s="1"/>
      <c r="D348" s="115"/>
      <c r="E348" s="1"/>
      <c r="F348"/>
      <c r="G348"/>
      <c r="H348"/>
      <c r="I348"/>
      <c r="J348"/>
      <c r="K348"/>
      <c r="L348"/>
      <c r="M348"/>
      <c r="N348"/>
      <c r="O348"/>
      <c r="P348"/>
      <c r="Q348" s="22"/>
      <c r="R348"/>
      <c r="S348"/>
      <c r="T348"/>
      <c r="U348"/>
      <c r="V348" s="25"/>
      <c r="W348" s="16"/>
      <c r="X348" s="31"/>
      <c r="Y348" s="31"/>
      <c r="Z348" s="31"/>
      <c r="AA348" s="31"/>
      <c r="AB348" s="3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3.5" customHeight="1">
      <c r="A349" s="1"/>
      <c r="B349" s="1"/>
      <c r="C349" s="1"/>
      <c r="D349" s="115"/>
      <c r="E349" s="1"/>
      <c r="F349"/>
      <c r="G349"/>
      <c r="H349"/>
      <c r="I349"/>
      <c r="J349"/>
      <c r="K349"/>
      <c r="L349"/>
      <c r="M349"/>
      <c r="N349"/>
      <c r="O349"/>
      <c r="P349"/>
      <c r="Q349" s="22"/>
      <c r="R349"/>
      <c r="S349"/>
      <c r="T349"/>
      <c r="U349"/>
      <c r="V349" s="25"/>
      <c r="W349" s="16"/>
      <c r="X349" s="31"/>
      <c r="Y349" s="31"/>
      <c r="Z349" s="31"/>
      <c r="AA349" s="31"/>
      <c r="AB349" s="3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3.5" customHeight="1">
      <c r="A350" s="1"/>
      <c r="B350" s="1"/>
      <c r="C350" s="1"/>
      <c r="D350" s="115"/>
      <c r="E350" s="1"/>
      <c r="F350"/>
      <c r="G350"/>
      <c r="H350"/>
      <c r="I350"/>
      <c r="J350"/>
      <c r="K350"/>
      <c r="L350"/>
      <c r="M350"/>
      <c r="N350"/>
      <c r="O350"/>
      <c r="P350"/>
      <c r="Q350" s="22"/>
      <c r="R350"/>
      <c r="S350"/>
      <c r="T350"/>
      <c r="U350"/>
      <c r="V350" s="25"/>
      <c r="W350" s="16"/>
      <c r="X350" s="31"/>
      <c r="Y350" s="31"/>
      <c r="Z350" s="31"/>
      <c r="AA350" s="31"/>
      <c r="AB350" s="3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3.5" customHeight="1">
      <c r="A351" s="1"/>
      <c r="B351" s="1"/>
      <c r="C351" s="1"/>
      <c r="D351" s="115"/>
      <c r="E351" s="1"/>
      <c r="F351"/>
      <c r="G351"/>
      <c r="H351"/>
      <c r="I351"/>
      <c r="J351"/>
      <c r="K351"/>
      <c r="L351"/>
      <c r="M351"/>
      <c r="N351"/>
      <c r="O351"/>
      <c r="P351"/>
      <c r="Q351" s="22"/>
      <c r="R351"/>
      <c r="S351"/>
      <c r="T351"/>
      <c r="U351"/>
      <c r="V351" s="25"/>
      <c r="W351" s="16"/>
      <c r="X351" s="31"/>
      <c r="Y351" s="31"/>
      <c r="Z351" s="31"/>
      <c r="AA351" s="31"/>
      <c r="AB351" s="3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3.5" customHeight="1">
      <c r="A352" s="1"/>
      <c r="B352" s="1"/>
      <c r="C352" s="1"/>
      <c r="D352" s="115"/>
      <c r="E352" s="1"/>
      <c r="F352"/>
      <c r="G352"/>
      <c r="H352"/>
      <c r="I352"/>
      <c r="J352"/>
      <c r="K352"/>
      <c r="L352"/>
      <c r="M352"/>
      <c r="N352"/>
      <c r="O352"/>
      <c r="P352"/>
      <c r="Q352" s="22"/>
      <c r="R352"/>
      <c r="S352"/>
      <c r="T352"/>
      <c r="U352"/>
      <c r="V352" s="25"/>
      <c r="W352" s="16"/>
      <c r="X352" s="31"/>
      <c r="Y352" s="31"/>
      <c r="Z352" s="31"/>
      <c r="AA352" s="31"/>
      <c r="AB352" s="3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3.5" customHeight="1">
      <c r="A353" s="1"/>
      <c r="B353" s="1"/>
      <c r="C353" s="1"/>
      <c r="D353" s="115"/>
      <c r="E353" s="1"/>
      <c r="F353"/>
      <c r="G353"/>
      <c r="H353"/>
      <c r="I353"/>
      <c r="J353"/>
      <c r="K353"/>
      <c r="L353"/>
      <c r="M353"/>
      <c r="N353"/>
      <c r="O353"/>
      <c r="P353"/>
      <c r="Q353" s="22"/>
      <c r="R353"/>
      <c r="S353"/>
      <c r="T353"/>
      <c r="U353"/>
      <c r="V353" s="25"/>
      <c r="W353" s="16"/>
      <c r="X353" s="31"/>
      <c r="Y353" s="31"/>
      <c r="Z353" s="31"/>
      <c r="AA353" s="31"/>
      <c r="AB353" s="3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3.5" customHeight="1">
      <c r="A354" s="1"/>
      <c r="B354" s="1"/>
      <c r="C354" s="1"/>
      <c r="D354" s="115"/>
      <c r="E354" s="1"/>
      <c r="F354"/>
      <c r="G354"/>
      <c r="H354"/>
      <c r="I354"/>
      <c r="J354"/>
      <c r="K354"/>
      <c r="L354"/>
      <c r="M354"/>
      <c r="N354"/>
      <c r="O354"/>
      <c r="P354"/>
      <c r="Q354" s="22"/>
      <c r="R354"/>
      <c r="S354"/>
      <c r="T354"/>
      <c r="U354"/>
      <c r="V354" s="25"/>
      <c r="W354" s="16"/>
      <c r="X354" s="31"/>
      <c r="Y354" s="31"/>
      <c r="Z354" s="31"/>
      <c r="AA354" s="31"/>
      <c r="AB354" s="3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3.5" customHeight="1">
      <c r="A355" s="1"/>
      <c r="B355" s="1"/>
      <c r="C355" s="1"/>
      <c r="D355" s="115"/>
      <c r="E355" s="1"/>
      <c r="F355"/>
      <c r="G355"/>
      <c r="H355"/>
      <c r="I355"/>
      <c r="J355"/>
      <c r="K355"/>
      <c r="L355"/>
      <c r="M355"/>
      <c r="N355"/>
      <c r="O355"/>
      <c r="P355"/>
      <c r="Q355" s="22"/>
      <c r="R355"/>
      <c r="S355"/>
      <c r="T355"/>
      <c r="U355"/>
      <c r="V355" s="25"/>
      <c r="W355" s="16"/>
      <c r="X355" s="31"/>
      <c r="Y355" s="31"/>
      <c r="Z355" s="31"/>
      <c r="AA355" s="31"/>
      <c r="AB355" s="3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3.5" customHeight="1">
      <c r="A356" s="1"/>
      <c r="B356" s="1"/>
      <c r="C356" s="1"/>
      <c r="D356" s="115"/>
      <c r="E356" s="1"/>
      <c r="F356"/>
      <c r="G356"/>
      <c r="H356"/>
      <c r="I356"/>
      <c r="J356"/>
      <c r="K356"/>
      <c r="L356"/>
      <c r="M356"/>
      <c r="N356"/>
      <c r="O356"/>
      <c r="P356"/>
      <c r="Q356" s="22"/>
      <c r="R356"/>
      <c r="S356"/>
      <c r="T356"/>
      <c r="U356"/>
      <c r="V356" s="25"/>
      <c r="W356" s="16"/>
      <c r="X356" s="31"/>
      <c r="Y356" s="31"/>
      <c r="Z356" s="31"/>
      <c r="AA356" s="31"/>
      <c r="AB356" s="3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3.5" customHeight="1">
      <c r="A357" s="1"/>
      <c r="B357" s="1"/>
      <c r="C357" s="1"/>
      <c r="D357" s="115"/>
      <c r="E357" s="1"/>
      <c r="F357"/>
      <c r="G357"/>
      <c r="H357"/>
      <c r="I357"/>
      <c r="J357"/>
      <c r="K357"/>
      <c r="L357"/>
      <c r="M357"/>
      <c r="N357"/>
      <c r="O357"/>
      <c r="P357"/>
      <c r="Q357" s="22"/>
      <c r="R357"/>
      <c r="S357"/>
      <c r="T357"/>
      <c r="U357"/>
      <c r="V357" s="25"/>
      <c r="W357" s="16"/>
      <c r="X357" s="31"/>
      <c r="Y357" s="31"/>
      <c r="Z357" s="31"/>
      <c r="AA357" s="31"/>
      <c r="AB357" s="3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3.5" customHeight="1">
      <c r="A358" s="1"/>
      <c r="B358" s="1"/>
      <c r="C358" s="1"/>
      <c r="D358" s="115"/>
      <c r="E358" s="1"/>
      <c r="F358"/>
      <c r="G358"/>
      <c r="H358"/>
      <c r="I358"/>
      <c r="J358"/>
      <c r="K358"/>
      <c r="L358"/>
      <c r="M358"/>
      <c r="N358"/>
      <c r="O358"/>
      <c r="P358"/>
      <c r="Q358" s="22"/>
      <c r="R358"/>
      <c r="S358"/>
      <c r="T358"/>
      <c r="U358"/>
      <c r="V358" s="25"/>
      <c r="W358" s="16"/>
      <c r="X358" s="31"/>
      <c r="Y358" s="31"/>
      <c r="Z358" s="31"/>
      <c r="AA358" s="31"/>
      <c r="AB358" s="3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3.5" customHeight="1">
      <c r="A359" s="1"/>
      <c r="B359" s="1"/>
      <c r="C359" s="1"/>
      <c r="D359" s="115"/>
      <c r="E359" s="1"/>
      <c r="F359"/>
      <c r="G359"/>
      <c r="H359"/>
      <c r="I359"/>
      <c r="J359"/>
      <c r="K359"/>
      <c r="L359"/>
      <c r="M359"/>
      <c r="N359"/>
      <c r="O359"/>
      <c r="P359"/>
      <c r="Q359" s="22"/>
      <c r="R359"/>
      <c r="S359"/>
      <c r="T359"/>
      <c r="U359"/>
      <c r="V359" s="25"/>
      <c r="W359" s="16"/>
      <c r="X359" s="31"/>
      <c r="Y359" s="31"/>
      <c r="Z359" s="31"/>
      <c r="AA359" s="31"/>
      <c r="AB359" s="3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3.5" customHeight="1">
      <c r="A360" s="1"/>
      <c r="B360" s="1"/>
      <c r="C360" s="1"/>
      <c r="D360" s="115"/>
      <c r="E360" s="1"/>
      <c r="F360"/>
      <c r="G360"/>
      <c r="H360"/>
      <c r="I360"/>
      <c r="J360"/>
      <c r="K360"/>
      <c r="L360"/>
      <c r="M360"/>
      <c r="N360"/>
      <c r="O360"/>
      <c r="P360"/>
      <c r="Q360" s="22"/>
      <c r="R360"/>
      <c r="S360"/>
      <c r="T360"/>
      <c r="U360"/>
      <c r="V360" s="25"/>
      <c r="W360" s="16"/>
      <c r="X360" s="31"/>
      <c r="Y360" s="31"/>
      <c r="Z360" s="31"/>
      <c r="AA360" s="31"/>
      <c r="AB360" s="3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3.5" customHeight="1">
      <c r="A361" s="1"/>
      <c r="B361" s="1"/>
      <c r="C361" s="1"/>
      <c r="D361" s="115"/>
      <c r="E361" s="1"/>
      <c r="F361"/>
      <c r="G361"/>
      <c r="H361"/>
      <c r="I361"/>
      <c r="J361"/>
      <c r="K361"/>
      <c r="L361"/>
      <c r="M361"/>
      <c r="N361"/>
      <c r="O361"/>
      <c r="P361"/>
      <c r="Q361" s="22"/>
      <c r="R361"/>
      <c r="S361"/>
      <c r="T361"/>
      <c r="U361"/>
      <c r="V361" s="25"/>
      <c r="W361" s="16"/>
      <c r="X361" s="31"/>
      <c r="Y361" s="31"/>
      <c r="Z361" s="31"/>
      <c r="AA361" s="31"/>
      <c r="AB361" s="3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3.5" customHeight="1">
      <c r="A362" s="1"/>
      <c r="B362" s="1"/>
      <c r="C362" s="1"/>
      <c r="D362" s="115"/>
      <c r="E362" s="1"/>
      <c r="F362"/>
      <c r="G362"/>
      <c r="H362"/>
      <c r="I362"/>
      <c r="J362"/>
      <c r="K362"/>
      <c r="L362"/>
      <c r="M362"/>
      <c r="N362"/>
      <c r="O362"/>
      <c r="P362"/>
      <c r="Q362" s="22"/>
      <c r="R362"/>
      <c r="S362"/>
      <c r="T362"/>
      <c r="U362"/>
      <c r="V362" s="25"/>
      <c r="W362" s="16"/>
      <c r="X362" s="31"/>
      <c r="Y362" s="31"/>
      <c r="Z362" s="31"/>
      <c r="AA362" s="31"/>
      <c r="AB362" s="3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3.5" customHeight="1">
      <c r="A363" s="1"/>
      <c r="B363" s="1"/>
      <c r="C363" s="1"/>
      <c r="D363" s="115"/>
      <c r="E363" s="1"/>
      <c r="F363"/>
      <c r="G363"/>
      <c r="H363"/>
      <c r="I363"/>
      <c r="J363"/>
      <c r="K363"/>
      <c r="L363"/>
      <c r="M363"/>
      <c r="N363"/>
      <c r="O363"/>
      <c r="P363"/>
      <c r="Q363" s="22"/>
      <c r="R363"/>
      <c r="S363"/>
      <c r="T363"/>
      <c r="U363"/>
      <c r="V363" s="25"/>
      <c r="W363" s="16"/>
      <c r="X363" s="31"/>
      <c r="Y363" s="31"/>
      <c r="Z363" s="31"/>
      <c r="AA363" s="31"/>
      <c r="AB363" s="3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3.5" customHeight="1">
      <c r="A364" s="1"/>
      <c r="B364" s="1"/>
      <c r="C364" s="1"/>
      <c r="D364" s="115"/>
      <c r="E364" s="1"/>
      <c r="F364"/>
      <c r="G364"/>
      <c r="H364"/>
      <c r="I364"/>
      <c r="J364"/>
      <c r="K364"/>
      <c r="L364"/>
      <c r="M364"/>
      <c r="N364"/>
      <c r="O364"/>
      <c r="P364"/>
      <c r="Q364" s="22"/>
      <c r="R364"/>
      <c r="S364"/>
      <c r="T364"/>
      <c r="U364"/>
      <c r="V364" s="25"/>
      <c r="W364" s="16"/>
      <c r="X364" s="31"/>
      <c r="Y364" s="31"/>
      <c r="Z364" s="31"/>
      <c r="AA364" s="31"/>
      <c r="AB364" s="3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3.5" customHeight="1">
      <c r="A365" s="1"/>
      <c r="B365" s="1"/>
      <c r="C365" s="1"/>
      <c r="D365" s="115"/>
      <c r="E365" s="1"/>
      <c r="F365"/>
      <c r="G365"/>
      <c r="H365"/>
      <c r="I365"/>
      <c r="J365"/>
      <c r="K365"/>
      <c r="L365"/>
      <c r="M365"/>
      <c r="N365"/>
      <c r="O365"/>
      <c r="P365"/>
      <c r="Q365" s="22"/>
      <c r="R365"/>
      <c r="S365"/>
      <c r="T365"/>
      <c r="U365"/>
      <c r="V365" s="25"/>
      <c r="W365" s="16"/>
      <c r="X365" s="31"/>
      <c r="Y365" s="31"/>
      <c r="Z365" s="31"/>
      <c r="AA365" s="31"/>
      <c r="AB365" s="3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3.5" customHeight="1">
      <c r="A366" s="1"/>
      <c r="B366" s="1"/>
      <c r="C366" s="1"/>
      <c r="D366" s="115"/>
      <c r="E366" s="1"/>
      <c r="F366"/>
      <c r="G366"/>
      <c r="H366"/>
      <c r="I366"/>
      <c r="J366"/>
      <c r="K366"/>
      <c r="L366"/>
      <c r="M366"/>
      <c r="N366"/>
      <c r="O366"/>
      <c r="P366"/>
      <c r="Q366" s="22"/>
      <c r="R366"/>
      <c r="S366"/>
      <c r="T366"/>
      <c r="U366"/>
      <c r="V366" s="25"/>
      <c r="W366" s="16"/>
      <c r="X366" s="31"/>
      <c r="Y366" s="31"/>
      <c r="Z366" s="31"/>
      <c r="AA366" s="31"/>
      <c r="AB366" s="3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3.5" customHeight="1">
      <c r="A367" s="1"/>
      <c r="B367" s="1"/>
      <c r="C367" s="1"/>
      <c r="D367" s="115"/>
      <c r="E367" s="1"/>
      <c r="F367"/>
      <c r="G367"/>
      <c r="H367"/>
      <c r="I367"/>
      <c r="J367"/>
      <c r="K367"/>
      <c r="L367"/>
      <c r="M367"/>
      <c r="N367"/>
      <c r="O367"/>
      <c r="P367"/>
      <c r="Q367" s="22"/>
      <c r="R367"/>
      <c r="S367"/>
      <c r="T367"/>
      <c r="U367"/>
      <c r="V367" s="25"/>
      <c r="W367" s="16"/>
      <c r="X367" s="31"/>
      <c r="Y367" s="31"/>
      <c r="Z367" s="31"/>
      <c r="AA367" s="31"/>
      <c r="AB367" s="3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3.5" customHeight="1">
      <c r="A368" s="1"/>
      <c r="B368" s="1"/>
      <c r="C368" s="1"/>
      <c r="D368" s="115"/>
      <c r="E368" s="1"/>
      <c r="F368"/>
      <c r="G368"/>
      <c r="H368"/>
      <c r="I368"/>
      <c r="J368"/>
      <c r="K368"/>
      <c r="L368"/>
      <c r="M368"/>
      <c r="N368"/>
      <c r="O368"/>
      <c r="P368"/>
      <c r="Q368" s="22"/>
      <c r="R368"/>
      <c r="S368"/>
      <c r="T368"/>
      <c r="U368"/>
      <c r="V368" s="25"/>
      <c r="W368" s="16"/>
      <c r="X368" s="31"/>
      <c r="Y368" s="31"/>
      <c r="Z368" s="31"/>
      <c r="AA368" s="31"/>
      <c r="AB368" s="3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3.5" customHeight="1">
      <c r="A369" s="1"/>
      <c r="B369" s="1"/>
      <c r="C369" s="1"/>
      <c r="D369" s="115"/>
      <c r="E369" s="1"/>
      <c r="F369"/>
      <c r="G369"/>
      <c r="H369"/>
      <c r="I369"/>
      <c r="J369"/>
      <c r="K369"/>
      <c r="L369"/>
      <c r="M369"/>
      <c r="N369"/>
      <c r="O369"/>
      <c r="P369"/>
      <c r="Q369" s="22"/>
      <c r="R369"/>
      <c r="S369"/>
      <c r="T369"/>
      <c r="U369"/>
      <c r="V369" s="25"/>
      <c r="W369" s="16"/>
      <c r="X369" s="31"/>
      <c r="Y369" s="31"/>
      <c r="Z369" s="31"/>
      <c r="AA369" s="31"/>
      <c r="AB369" s="3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3.5" customHeight="1">
      <c r="A370" s="1"/>
      <c r="B370" s="1"/>
      <c r="C370" s="1"/>
      <c r="D370" s="115"/>
      <c r="E370" s="1"/>
      <c r="F370"/>
      <c r="G370"/>
      <c r="H370"/>
      <c r="I370"/>
      <c r="J370"/>
      <c r="K370"/>
      <c r="L370"/>
      <c r="M370"/>
      <c r="N370"/>
      <c r="O370"/>
      <c r="P370"/>
      <c r="Q370" s="22"/>
      <c r="R370"/>
      <c r="S370"/>
      <c r="T370"/>
      <c r="U370"/>
      <c r="V370" s="25"/>
      <c r="W370" s="16"/>
      <c r="X370" s="31"/>
      <c r="Y370" s="31"/>
      <c r="Z370" s="31"/>
      <c r="AA370" s="31"/>
      <c r="AB370" s="3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3.5" customHeight="1">
      <c r="A371" s="1"/>
      <c r="B371" s="1"/>
      <c r="C371" s="1"/>
      <c r="D371" s="115"/>
      <c r="E371" s="1"/>
      <c r="F371"/>
      <c r="G371"/>
      <c r="H371"/>
      <c r="I371"/>
      <c r="J371"/>
      <c r="K371"/>
      <c r="L371"/>
      <c r="M371"/>
      <c r="N371"/>
      <c r="O371"/>
      <c r="P371"/>
      <c r="Q371" s="22"/>
      <c r="R371"/>
      <c r="S371"/>
      <c r="T371"/>
      <c r="U371"/>
      <c r="V371" s="25"/>
      <c r="W371" s="16"/>
      <c r="X371" s="31"/>
      <c r="Y371" s="31"/>
      <c r="Z371" s="31"/>
      <c r="AA371" s="31"/>
      <c r="AB371" s="3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3.5" customHeight="1">
      <c r="A372" s="1"/>
      <c r="B372" s="1"/>
      <c r="C372" s="1"/>
      <c r="D372" s="115"/>
      <c r="E372" s="1"/>
      <c r="F372"/>
      <c r="G372"/>
      <c r="H372"/>
      <c r="I372"/>
      <c r="J372"/>
      <c r="K372"/>
      <c r="L372"/>
      <c r="M372"/>
      <c r="N372"/>
      <c r="O372"/>
      <c r="P372"/>
      <c r="Q372" s="22"/>
      <c r="R372"/>
      <c r="S372"/>
      <c r="T372"/>
      <c r="U372"/>
      <c r="V372" s="25"/>
      <c r="W372" s="16"/>
      <c r="X372" s="31"/>
      <c r="Y372" s="31"/>
      <c r="Z372" s="31"/>
      <c r="AA372" s="31"/>
      <c r="AB372" s="3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3.5" customHeight="1">
      <c r="A373" s="1"/>
      <c r="B373" s="1"/>
      <c r="C373" s="1"/>
      <c r="D373" s="115"/>
      <c r="E373" s="1"/>
      <c r="F373"/>
      <c r="G373"/>
      <c r="H373"/>
      <c r="I373"/>
      <c r="J373"/>
      <c r="K373"/>
      <c r="L373"/>
      <c r="M373"/>
      <c r="N373"/>
      <c r="O373"/>
      <c r="P373"/>
      <c r="Q373" s="22"/>
      <c r="R373"/>
      <c r="S373"/>
      <c r="T373"/>
      <c r="U373"/>
      <c r="V373" s="25"/>
      <c r="W373" s="16"/>
      <c r="X373" s="31"/>
      <c r="Y373" s="31"/>
      <c r="Z373" s="31"/>
      <c r="AA373" s="31"/>
      <c r="AB373" s="3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3.5" customHeight="1">
      <c r="A374" s="1"/>
      <c r="B374" s="1"/>
      <c r="C374" s="1"/>
      <c r="D374" s="115"/>
      <c r="E374" s="1"/>
      <c r="F374"/>
      <c r="G374"/>
      <c r="H374"/>
      <c r="I374"/>
      <c r="J374"/>
      <c r="K374"/>
      <c r="L374"/>
      <c r="M374"/>
      <c r="N374"/>
      <c r="O374"/>
      <c r="P374"/>
      <c r="Q374" s="22"/>
      <c r="R374"/>
      <c r="S374"/>
      <c r="T374"/>
      <c r="U374"/>
      <c r="V374" s="25"/>
      <c r="W374" s="16"/>
      <c r="X374" s="31"/>
      <c r="Y374" s="31"/>
      <c r="Z374" s="31"/>
      <c r="AA374" s="31"/>
      <c r="AB374" s="3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3.5" customHeight="1">
      <c r="A375" s="1"/>
      <c r="B375" s="1"/>
      <c r="C375" s="1"/>
      <c r="D375" s="115"/>
      <c r="E375" s="1"/>
      <c r="F375"/>
      <c r="G375"/>
      <c r="H375"/>
      <c r="I375"/>
      <c r="J375"/>
      <c r="K375"/>
      <c r="L375"/>
      <c r="M375"/>
      <c r="N375"/>
      <c r="O375"/>
      <c r="P375"/>
      <c r="Q375" s="22"/>
      <c r="R375"/>
      <c r="S375"/>
      <c r="T375"/>
      <c r="U375"/>
      <c r="V375" s="25"/>
      <c r="W375" s="16"/>
      <c r="X375" s="31"/>
      <c r="Y375" s="31"/>
      <c r="Z375" s="31"/>
      <c r="AA375" s="31"/>
      <c r="AB375" s="3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3.5" customHeight="1">
      <c r="A376" s="1"/>
      <c r="B376" s="1"/>
      <c r="C376" s="1"/>
      <c r="D376" s="115"/>
      <c r="E376" s="1"/>
      <c r="F376"/>
      <c r="G376"/>
      <c r="H376"/>
      <c r="I376"/>
      <c r="J376"/>
      <c r="K376"/>
      <c r="L376"/>
      <c r="M376"/>
      <c r="N376"/>
      <c r="O376"/>
      <c r="P376"/>
      <c r="Q376" s="22"/>
      <c r="R376"/>
      <c r="S376"/>
      <c r="T376"/>
      <c r="U376"/>
      <c r="V376" s="25"/>
      <c r="W376" s="16"/>
      <c r="X376" s="31"/>
      <c r="Y376" s="31"/>
      <c r="Z376" s="31"/>
      <c r="AA376" s="31"/>
      <c r="AB376" s="3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3.5" customHeight="1">
      <c r="A377" s="1"/>
      <c r="B377" s="1"/>
      <c r="C377" s="1"/>
      <c r="D377" s="115"/>
      <c r="E377" s="1"/>
      <c r="F377"/>
      <c r="G377"/>
      <c r="H377"/>
      <c r="I377"/>
      <c r="J377"/>
      <c r="K377"/>
      <c r="L377"/>
      <c r="M377"/>
      <c r="N377"/>
      <c r="O377"/>
      <c r="P377"/>
      <c r="Q377" s="22"/>
      <c r="R377"/>
      <c r="S377"/>
      <c r="T377"/>
      <c r="U377"/>
      <c r="V377" s="25"/>
      <c r="W377" s="16"/>
      <c r="X377" s="31"/>
      <c r="Y377" s="31"/>
      <c r="Z377" s="31"/>
      <c r="AA377" s="31"/>
      <c r="AB377" s="3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3.5" customHeight="1">
      <c r="A378" s="1"/>
      <c r="B378" s="1"/>
      <c r="C378" s="1"/>
      <c r="D378" s="115"/>
      <c r="E378" s="1"/>
      <c r="F378"/>
      <c r="G378"/>
      <c r="H378"/>
      <c r="I378"/>
      <c r="J378"/>
      <c r="K378"/>
      <c r="L378"/>
      <c r="M378"/>
      <c r="N378"/>
      <c r="O378"/>
      <c r="P378"/>
      <c r="Q378" s="22"/>
      <c r="R378"/>
      <c r="S378"/>
      <c r="T378"/>
      <c r="U378"/>
      <c r="V378" s="25"/>
      <c r="W378" s="16"/>
      <c r="X378" s="31"/>
      <c r="Y378" s="31"/>
      <c r="Z378" s="31"/>
      <c r="AA378" s="31"/>
      <c r="AB378" s="3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3.5" customHeight="1">
      <c r="A379" s="1"/>
      <c r="B379" s="1"/>
      <c r="C379" s="1"/>
      <c r="D379" s="115"/>
      <c r="E379" s="1"/>
      <c r="F379"/>
      <c r="G379"/>
      <c r="H379"/>
      <c r="I379"/>
      <c r="J379"/>
      <c r="K379"/>
      <c r="L379"/>
      <c r="M379"/>
      <c r="N379"/>
      <c r="O379"/>
      <c r="P379"/>
      <c r="Q379" s="22"/>
      <c r="R379"/>
      <c r="S379"/>
      <c r="T379"/>
      <c r="U379"/>
      <c r="V379" s="25"/>
      <c r="W379" s="16"/>
      <c r="X379" s="31"/>
      <c r="Y379" s="31"/>
      <c r="Z379" s="31"/>
      <c r="AA379" s="31"/>
      <c r="AB379" s="3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3.5" customHeight="1">
      <c r="A380" s="1"/>
      <c r="B380" s="1"/>
      <c r="C380" s="1"/>
      <c r="D380" s="115"/>
      <c r="E380" s="1"/>
      <c r="F380"/>
      <c r="G380"/>
      <c r="H380"/>
      <c r="I380"/>
      <c r="J380"/>
      <c r="K380"/>
      <c r="L380"/>
      <c r="M380"/>
      <c r="N380"/>
      <c r="O380"/>
      <c r="P380"/>
      <c r="Q380" s="22"/>
      <c r="R380"/>
      <c r="S380"/>
      <c r="T380"/>
      <c r="U380"/>
      <c r="V380" s="25"/>
      <c r="W380" s="16"/>
      <c r="X380" s="31"/>
      <c r="Y380" s="31"/>
      <c r="Z380" s="31"/>
      <c r="AA380" s="31"/>
      <c r="AB380" s="3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3.5" customHeight="1">
      <c r="A381" s="1"/>
      <c r="B381" s="1"/>
      <c r="C381" s="1"/>
      <c r="D381" s="115"/>
      <c r="E381" s="1"/>
      <c r="F381"/>
      <c r="G381"/>
      <c r="H381"/>
      <c r="I381"/>
      <c r="J381"/>
      <c r="K381"/>
      <c r="L381"/>
      <c r="M381"/>
      <c r="N381"/>
      <c r="O381"/>
      <c r="P381"/>
      <c r="Q381" s="22"/>
      <c r="R381"/>
      <c r="S381"/>
      <c r="T381"/>
      <c r="U381"/>
      <c r="V381" s="25"/>
      <c r="W381" s="16"/>
      <c r="X381" s="31"/>
      <c r="Y381" s="31"/>
      <c r="Z381" s="31"/>
      <c r="AA381" s="31"/>
      <c r="AB381" s="3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3.5" customHeight="1">
      <c r="A382" s="1"/>
      <c r="B382" s="1"/>
      <c r="C382" s="1"/>
      <c r="D382" s="115"/>
      <c r="E382" s="1"/>
      <c r="F382"/>
      <c r="G382"/>
      <c r="H382"/>
      <c r="I382"/>
      <c r="J382"/>
      <c r="K382"/>
      <c r="L382"/>
      <c r="M382"/>
      <c r="N382"/>
      <c r="O382"/>
      <c r="P382"/>
      <c r="Q382" s="22"/>
      <c r="R382"/>
      <c r="S382"/>
      <c r="T382"/>
      <c r="U382"/>
      <c r="V382" s="25"/>
      <c r="W382" s="16"/>
      <c r="X382" s="31"/>
      <c r="Y382" s="31"/>
      <c r="Z382" s="31"/>
      <c r="AA382" s="31"/>
      <c r="AB382" s="3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3.5" customHeight="1">
      <c r="A383" s="1"/>
      <c r="B383" s="1"/>
      <c r="C383" s="1"/>
      <c r="D383" s="115"/>
      <c r="E383" s="1"/>
      <c r="F383"/>
      <c r="G383"/>
      <c r="H383"/>
      <c r="I383"/>
      <c r="J383"/>
      <c r="K383"/>
      <c r="L383"/>
      <c r="M383"/>
      <c r="N383"/>
      <c r="O383"/>
      <c r="P383"/>
      <c r="Q383" s="22"/>
      <c r="R383"/>
      <c r="S383"/>
      <c r="T383"/>
      <c r="U383"/>
      <c r="V383" s="25"/>
      <c r="W383" s="16"/>
      <c r="X383" s="31"/>
      <c r="Y383" s="31"/>
      <c r="Z383" s="31"/>
      <c r="AA383" s="31"/>
      <c r="AB383" s="3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3.5" customHeight="1">
      <c r="A384" s="1"/>
      <c r="B384" s="1"/>
      <c r="C384" s="1"/>
      <c r="D384" s="115"/>
      <c r="E384" s="1"/>
      <c r="F384"/>
      <c r="G384"/>
      <c r="H384"/>
      <c r="I384"/>
      <c r="J384"/>
      <c r="K384"/>
      <c r="L384"/>
      <c r="M384"/>
      <c r="N384"/>
      <c r="O384"/>
      <c r="P384"/>
      <c r="Q384" s="22"/>
      <c r="R384"/>
      <c r="S384"/>
      <c r="T384"/>
      <c r="U384"/>
      <c r="V384" s="25"/>
      <c r="W384" s="16"/>
      <c r="X384" s="31"/>
      <c r="Y384" s="31"/>
      <c r="Z384" s="31"/>
      <c r="AA384" s="31"/>
      <c r="AB384" s="3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3.5" customHeight="1">
      <c r="A385" s="1"/>
      <c r="B385" s="1"/>
      <c r="C385" s="1"/>
      <c r="D385" s="115"/>
      <c r="E385" s="1"/>
      <c r="F385"/>
      <c r="G385"/>
      <c r="H385"/>
      <c r="I385"/>
      <c r="J385"/>
      <c r="K385"/>
      <c r="L385"/>
      <c r="M385"/>
      <c r="N385"/>
      <c r="O385"/>
      <c r="P385"/>
      <c r="Q385" s="22"/>
      <c r="R385"/>
      <c r="S385"/>
      <c r="T385"/>
      <c r="U385"/>
      <c r="V385" s="25"/>
      <c r="W385" s="16"/>
      <c r="X385" s="31"/>
      <c r="Y385" s="31"/>
      <c r="Z385" s="31"/>
      <c r="AA385" s="31"/>
      <c r="AB385" s="3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3.5" customHeight="1">
      <c r="A386" s="1"/>
      <c r="B386" s="1"/>
      <c r="C386" s="1"/>
      <c r="D386" s="115"/>
      <c r="E386" s="1"/>
      <c r="F386"/>
      <c r="G386"/>
      <c r="H386"/>
      <c r="I386"/>
      <c r="J386"/>
      <c r="K386"/>
      <c r="L386"/>
      <c r="M386"/>
      <c r="N386"/>
      <c r="O386"/>
      <c r="P386"/>
      <c r="Q386" s="22"/>
      <c r="R386"/>
      <c r="S386"/>
      <c r="T386"/>
      <c r="U386"/>
      <c r="V386" s="25"/>
      <c r="W386" s="16"/>
      <c r="X386" s="31"/>
      <c r="Y386" s="31"/>
      <c r="Z386" s="31"/>
      <c r="AA386" s="31"/>
      <c r="AB386" s="3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3.5" customHeight="1">
      <c r="A387" s="1"/>
      <c r="B387" s="1"/>
      <c r="C387" s="1"/>
      <c r="D387" s="115"/>
      <c r="E387" s="1"/>
      <c r="F387"/>
      <c r="G387"/>
      <c r="H387"/>
      <c r="I387"/>
      <c r="J387"/>
      <c r="K387"/>
      <c r="L387"/>
      <c r="M387"/>
      <c r="N387"/>
      <c r="O387"/>
      <c r="P387"/>
      <c r="Q387" s="22"/>
      <c r="R387"/>
      <c r="S387"/>
      <c r="T387"/>
      <c r="U387"/>
      <c r="V387" s="25"/>
      <c r="W387" s="16"/>
      <c r="X387" s="31"/>
      <c r="Y387" s="31"/>
      <c r="Z387" s="31"/>
      <c r="AA387" s="31"/>
      <c r="AB387" s="3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3.5" customHeight="1">
      <c r="A388" s="1"/>
      <c r="B388" s="1"/>
      <c r="C388" s="1"/>
      <c r="D388" s="115"/>
      <c r="E388" s="1"/>
      <c r="F388"/>
      <c r="G388"/>
      <c r="H388"/>
      <c r="I388"/>
      <c r="J388"/>
      <c r="K388"/>
      <c r="L388"/>
      <c r="M388"/>
      <c r="N388"/>
      <c r="O388"/>
      <c r="P388"/>
      <c r="Q388" s="22"/>
      <c r="R388"/>
      <c r="S388"/>
      <c r="T388"/>
      <c r="U388"/>
      <c r="V388" s="25"/>
      <c r="W388" s="16"/>
      <c r="X388" s="31"/>
      <c r="Y388" s="31"/>
      <c r="Z388" s="31"/>
      <c r="AA388" s="31"/>
      <c r="AB388" s="3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3.5" customHeight="1">
      <c r="A389" s="1"/>
      <c r="B389" s="1"/>
      <c r="C389" s="1"/>
      <c r="D389" s="115"/>
      <c r="E389" s="1"/>
      <c r="F389"/>
      <c r="G389"/>
      <c r="H389"/>
      <c r="I389"/>
      <c r="J389"/>
      <c r="K389"/>
      <c r="L389"/>
      <c r="M389"/>
      <c r="N389"/>
      <c r="O389"/>
      <c r="P389"/>
      <c r="Q389" s="22"/>
      <c r="R389"/>
      <c r="S389"/>
      <c r="T389"/>
      <c r="U389"/>
      <c r="V389" s="25"/>
      <c r="W389" s="16"/>
      <c r="X389" s="31"/>
      <c r="Y389" s="31"/>
      <c r="Z389" s="31"/>
      <c r="AA389" s="31"/>
      <c r="AB389" s="3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3.5" customHeight="1">
      <c r="A390" s="1"/>
      <c r="B390" s="1"/>
      <c r="C390" s="1"/>
      <c r="D390" s="115"/>
      <c r="E390" s="1"/>
      <c r="F390"/>
      <c r="G390"/>
      <c r="H390"/>
      <c r="I390"/>
      <c r="J390"/>
      <c r="K390"/>
      <c r="L390"/>
      <c r="M390"/>
      <c r="N390"/>
      <c r="O390"/>
      <c r="P390"/>
      <c r="Q390" s="22"/>
      <c r="R390"/>
      <c r="S390"/>
      <c r="T390"/>
      <c r="U390"/>
      <c r="V390" s="25"/>
      <c r="W390" s="16"/>
      <c r="X390" s="31"/>
      <c r="Y390" s="31"/>
      <c r="Z390" s="31"/>
      <c r="AA390" s="31"/>
      <c r="AB390" s="3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3.5" customHeight="1">
      <c r="A391" s="1"/>
      <c r="B391" s="1"/>
      <c r="C391" s="1"/>
      <c r="D391" s="115"/>
      <c r="E391" s="1"/>
      <c r="F391"/>
      <c r="G391"/>
      <c r="H391"/>
      <c r="I391"/>
      <c r="J391"/>
      <c r="K391"/>
      <c r="L391"/>
      <c r="M391"/>
      <c r="N391"/>
      <c r="O391"/>
      <c r="P391"/>
      <c r="Q391" s="22"/>
      <c r="R391"/>
      <c r="S391"/>
      <c r="T391"/>
      <c r="U391"/>
      <c r="V391" s="25"/>
      <c r="W391" s="16"/>
      <c r="X391" s="31"/>
      <c r="Y391" s="31"/>
      <c r="Z391" s="31"/>
      <c r="AA391" s="31"/>
      <c r="AB391" s="3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3.5" customHeight="1">
      <c r="A392" s="1"/>
      <c r="B392" s="1"/>
      <c r="C392" s="1"/>
      <c r="D392" s="115"/>
      <c r="E392" s="1"/>
      <c r="F392"/>
      <c r="G392"/>
      <c r="H392"/>
      <c r="I392"/>
      <c r="J392"/>
      <c r="K392"/>
      <c r="L392"/>
      <c r="M392"/>
      <c r="N392"/>
      <c r="O392"/>
      <c r="P392"/>
      <c r="Q392" s="22"/>
      <c r="R392"/>
      <c r="S392"/>
      <c r="T392"/>
      <c r="U392"/>
      <c r="V392" s="25"/>
      <c r="W392" s="16"/>
      <c r="X392" s="31"/>
      <c r="Y392" s="31"/>
      <c r="Z392" s="31"/>
      <c r="AA392" s="31"/>
      <c r="AB392" s="3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3.5" customHeight="1">
      <c r="A393" s="1"/>
      <c r="B393" s="1"/>
      <c r="C393" s="1"/>
      <c r="D393" s="115"/>
      <c r="E393" s="1"/>
      <c r="F393"/>
      <c r="G393"/>
      <c r="H393"/>
      <c r="I393"/>
      <c r="J393"/>
      <c r="K393"/>
      <c r="L393"/>
      <c r="M393"/>
      <c r="N393"/>
      <c r="O393"/>
      <c r="P393"/>
      <c r="Q393" s="22"/>
      <c r="R393"/>
      <c r="S393"/>
      <c r="T393"/>
      <c r="U393"/>
      <c r="V393" s="25"/>
      <c r="W393" s="16"/>
      <c r="X393" s="31"/>
      <c r="Y393" s="31"/>
      <c r="Z393" s="31"/>
      <c r="AA393" s="31"/>
      <c r="AB393" s="3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3.5" customHeight="1">
      <c r="A394" s="1"/>
      <c r="B394" s="1"/>
      <c r="C394" s="1"/>
      <c r="D394" s="115"/>
      <c r="E394" s="1"/>
      <c r="F394"/>
      <c r="G394"/>
      <c r="H394"/>
      <c r="I394"/>
      <c r="J394"/>
      <c r="K394"/>
      <c r="L394"/>
      <c r="M394"/>
      <c r="N394"/>
      <c r="O394"/>
      <c r="P394"/>
      <c r="Q394" s="22"/>
      <c r="R394"/>
      <c r="S394"/>
      <c r="T394"/>
      <c r="U394"/>
      <c r="V394" s="25"/>
      <c r="W394" s="16"/>
      <c r="X394" s="31"/>
      <c r="Y394" s="31"/>
      <c r="Z394" s="31"/>
      <c r="AA394" s="31"/>
      <c r="AB394" s="3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3.5" customHeight="1">
      <c r="A395" s="1"/>
      <c r="B395" s="1"/>
      <c r="C395" s="1"/>
      <c r="D395" s="115"/>
      <c r="E395" s="1"/>
      <c r="F395"/>
      <c r="G395"/>
      <c r="H395"/>
      <c r="I395"/>
      <c r="J395"/>
      <c r="K395"/>
      <c r="L395"/>
      <c r="M395"/>
      <c r="N395"/>
      <c r="O395"/>
      <c r="P395"/>
      <c r="Q395" s="22"/>
      <c r="R395"/>
      <c r="S395"/>
      <c r="T395"/>
      <c r="U395"/>
      <c r="V395" s="25"/>
      <c r="W395" s="16"/>
      <c r="X395" s="31"/>
      <c r="Y395" s="31"/>
      <c r="Z395" s="31"/>
      <c r="AA395" s="31"/>
      <c r="AB395" s="3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3.5" customHeight="1">
      <c r="A396" s="1"/>
      <c r="B396" s="1"/>
      <c r="C396" s="1"/>
      <c r="D396" s="115"/>
      <c r="E396" s="1"/>
      <c r="F396"/>
      <c r="G396"/>
      <c r="H396"/>
      <c r="I396"/>
      <c r="J396"/>
      <c r="K396"/>
      <c r="L396"/>
      <c r="M396"/>
      <c r="N396"/>
      <c r="O396"/>
      <c r="P396"/>
      <c r="Q396" s="22"/>
      <c r="R396"/>
      <c r="S396"/>
      <c r="T396"/>
      <c r="U396"/>
      <c r="V396" s="25"/>
      <c r="W396" s="16"/>
      <c r="X396" s="31"/>
      <c r="Y396" s="31"/>
      <c r="Z396" s="31"/>
      <c r="AA396" s="31"/>
      <c r="AB396" s="3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3.5" customHeight="1">
      <c r="A397" s="1"/>
      <c r="B397" s="1"/>
      <c r="C397" s="1"/>
      <c r="D397" s="115"/>
      <c r="E397" s="1"/>
      <c r="F397"/>
      <c r="G397"/>
      <c r="H397"/>
      <c r="I397"/>
      <c r="J397"/>
      <c r="K397"/>
      <c r="L397"/>
      <c r="M397"/>
      <c r="N397"/>
      <c r="O397"/>
      <c r="P397"/>
      <c r="Q397" s="22"/>
      <c r="R397"/>
      <c r="S397"/>
      <c r="T397"/>
      <c r="U397"/>
      <c r="V397" s="25"/>
      <c r="W397" s="16"/>
      <c r="X397" s="31"/>
      <c r="Y397" s="31"/>
      <c r="Z397" s="31"/>
      <c r="AA397" s="31"/>
      <c r="AB397" s="3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3.5" customHeight="1">
      <c r="A398" s="1"/>
      <c r="B398" s="1"/>
      <c r="C398" s="1"/>
      <c r="D398" s="115"/>
      <c r="E398" s="1"/>
      <c r="F398"/>
      <c r="G398"/>
      <c r="H398"/>
      <c r="I398"/>
      <c r="J398"/>
      <c r="K398"/>
      <c r="L398"/>
      <c r="M398"/>
      <c r="N398"/>
      <c r="O398"/>
      <c r="P398"/>
      <c r="Q398" s="22"/>
      <c r="R398"/>
      <c r="S398"/>
      <c r="T398"/>
      <c r="U398"/>
      <c r="V398" s="25"/>
      <c r="W398" s="16"/>
      <c r="X398" s="31"/>
      <c r="Y398" s="31"/>
      <c r="Z398" s="31"/>
      <c r="AA398" s="31"/>
      <c r="AB398" s="3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3.5" customHeight="1">
      <c r="A399" s="1"/>
      <c r="B399" s="1"/>
      <c r="C399" s="1"/>
      <c r="D399" s="115"/>
      <c r="E399" s="1"/>
      <c r="F399"/>
      <c r="G399"/>
      <c r="H399"/>
      <c r="I399"/>
      <c r="J399"/>
      <c r="K399"/>
      <c r="L399"/>
      <c r="M399"/>
      <c r="N399"/>
      <c r="O399"/>
      <c r="P399"/>
      <c r="Q399" s="22"/>
      <c r="R399"/>
      <c r="S399"/>
      <c r="T399"/>
      <c r="U399"/>
      <c r="V399" s="25"/>
      <c r="W399" s="16"/>
      <c r="X399" s="31"/>
      <c r="Y399" s="31"/>
      <c r="Z399" s="31"/>
      <c r="AA399" s="31"/>
      <c r="AB399" s="3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3.5" customHeight="1">
      <c r="A400" s="1"/>
      <c r="B400" s="1"/>
      <c r="C400" s="1"/>
      <c r="D400" s="115"/>
      <c r="E400" s="1"/>
      <c r="F400"/>
      <c r="G400"/>
      <c r="H400"/>
      <c r="I400"/>
      <c r="J400"/>
      <c r="K400"/>
      <c r="L400"/>
      <c r="M400"/>
      <c r="N400"/>
      <c r="O400"/>
      <c r="P400"/>
      <c r="Q400" s="22"/>
      <c r="R400"/>
      <c r="S400"/>
      <c r="T400"/>
      <c r="U400"/>
      <c r="V400" s="25"/>
      <c r="W400" s="16"/>
      <c r="X400" s="31"/>
      <c r="Y400" s="31"/>
      <c r="Z400" s="31"/>
      <c r="AA400" s="31"/>
      <c r="AB400" s="3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3.5" customHeight="1">
      <c r="A401" s="1"/>
      <c r="B401" s="1"/>
      <c r="C401" s="1"/>
      <c r="D401" s="115"/>
      <c r="E401" s="1"/>
      <c r="F401"/>
      <c r="G401"/>
      <c r="H401"/>
      <c r="I401"/>
      <c r="J401"/>
      <c r="K401"/>
      <c r="L401"/>
      <c r="M401"/>
      <c r="N401"/>
      <c r="O401"/>
      <c r="P401"/>
      <c r="Q401" s="22"/>
      <c r="R401"/>
      <c r="S401"/>
      <c r="T401"/>
      <c r="U401"/>
      <c r="V401" s="25"/>
      <c r="W401" s="16"/>
      <c r="X401" s="31"/>
      <c r="Y401" s="31"/>
      <c r="Z401" s="31"/>
      <c r="AA401" s="31"/>
      <c r="AB401" s="3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3.5" customHeight="1">
      <c r="A402" s="1"/>
      <c r="B402" s="1"/>
      <c r="C402" s="1"/>
      <c r="D402" s="115"/>
      <c r="E402" s="1"/>
      <c r="F402"/>
      <c r="G402"/>
      <c r="H402"/>
      <c r="I402"/>
      <c r="J402"/>
      <c r="K402"/>
      <c r="L402"/>
      <c r="M402"/>
      <c r="N402"/>
      <c r="O402"/>
      <c r="P402"/>
      <c r="Q402" s="22"/>
      <c r="R402"/>
      <c r="S402"/>
      <c r="T402"/>
      <c r="U402"/>
      <c r="V402" s="25"/>
      <c r="W402" s="16"/>
      <c r="X402" s="31"/>
      <c r="Y402" s="31"/>
      <c r="Z402" s="31"/>
      <c r="AA402" s="31"/>
      <c r="AB402" s="3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3.5" customHeight="1">
      <c r="A403" s="1"/>
      <c r="B403" s="1"/>
      <c r="C403" s="1"/>
      <c r="D403" s="115"/>
      <c r="E403" s="1"/>
      <c r="F403"/>
      <c r="G403"/>
      <c r="H403"/>
      <c r="I403"/>
      <c r="J403"/>
      <c r="K403"/>
      <c r="L403"/>
      <c r="M403"/>
      <c r="N403"/>
      <c r="O403"/>
      <c r="P403"/>
      <c r="Q403" s="22"/>
      <c r="R403"/>
      <c r="S403"/>
      <c r="T403"/>
      <c r="U403"/>
      <c r="V403" s="25"/>
      <c r="W403" s="16"/>
      <c r="X403" s="31"/>
      <c r="Y403" s="31"/>
      <c r="Z403" s="31"/>
      <c r="AA403" s="31"/>
      <c r="AB403" s="3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3.5" customHeight="1">
      <c r="A404" s="1"/>
      <c r="B404" s="1"/>
      <c r="C404" s="1"/>
      <c r="D404" s="115"/>
      <c r="E404" s="1"/>
      <c r="F404"/>
      <c r="G404"/>
      <c r="H404"/>
      <c r="I404"/>
      <c r="J404"/>
      <c r="K404"/>
      <c r="L404"/>
      <c r="M404"/>
      <c r="N404"/>
      <c r="O404"/>
      <c r="P404"/>
      <c r="Q404" s="22"/>
      <c r="R404"/>
      <c r="S404"/>
      <c r="T404"/>
      <c r="U404"/>
      <c r="V404" s="25"/>
      <c r="W404" s="16"/>
      <c r="X404" s="31"/>
      <c r="Y404" s="31"/>
      <c r="Z404" s="31"/>
      <c r="AA404" s="31"/>
      <c r="AB404" s="3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3.5" customHeight="1">
      <c r="A405" s="1"/>
      <c r="B405" s="1"/>
      <c r="C405" s="1"/>
      <c r="D405" s="115"/>
      <c r="E405" s="1"/>
      <c r="F405"/>
      <c r="G405"/>
      <c r="H405"/>
      <c r="I405"/>
      <c r="J405"/>
      <c r="K405"/>
      <c r="L405"/>
      <c r="M405"/>
      <c r="N405"/>
      <c r="O405"/>
      <c r="P405"/>
      <c r="Q405" s="22"/>
      <c r="R405"/>
      <c r="S405"/>
      <c r="T405"/>
      <c r="U405"/>
      <c r="V405" s="25"/>
      <c r="W405" s="16"/>
      <c r="X405" s="31"/>
      <c r="Y405" s="31"/>
      <c r="Z405" s="31"/>
      <c r="AA405" s="31"/>
      <c r="AB405" s="3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3.5" customHeight="1">
      <c r="A406" s="1"/>
      <c r="B406" s="1"/>
      <c r="C406" s="1"/>
      <c r="D406" s="115"/>
      <c r="E406" s="1"/>
      <c r="F406"/>
      <c r="G406"/>
      <c r="H406"/>
      <c r="I406"/>
      <c r="J406"/>
      <c r="K406"/>
      <c r="L406"/>
      <c r="M406"/>
      <c r="N406"/>
      <c r="O406"/>
      <c r="P406"/>
      <c r="Q406" s="22"/>
      <c r="R406"/>
      <c r="S406"/>
      <c r="T406"/>
      <c r="U406"/>
      <c r="V406" s="25"/>
      <c r="W406" s="16"/>
      <c r="X406" s="31"/>
      <c r="Y406" s="31"/>
      <c r="Z406" s="31"/>
      <c r="AA406" s="31"/>
      <c r="AB406" s="3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3.5" customHeight="1">
      <c r="A407" s="1"/>
      <c r="B407" s="1"/>
      <c r="C407" s="1"/>
      <c r="D407" s="115"/>
      <c r="E407" s="1"/>
      <c r="F407"/>
      <c r="G407"/>
      <c r="H407"/>
      <c r="I407"/>
      <c r="J407"/>
      <c r="K407"/>
      <c r="L407"/>
      <c r="M407"/>
      <c r="N407"/>
      <c r="O407"/>
      <c r="P407"/>
      <c r="Q407" s="22"/>
      <c r="R407"/>
      <c r="S407"/>
      <c r="T407"/>
      <c r="U407"/>
      <c r="V407" s="25"/>
      <c r="W407" s="16"/>
      <c r="X407" s="31"/>
      <c r="Y407" s="31"/>
      <c r="Z407" s="31"/>
      <c r="AA407" s="31"/>
      <c r="AB407" s="3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3.5" customHeight="1">
      <c r="A408" s="1"/>
      <c r="B408" s="1"/>
      <c r="C408" s="1"/>
      <c r="D408" s="115"/>
      <c r="E408" s="1"/>
      <c r="F408"/>
      <c r="G408"/>
      <c r="H408"/>
      <c r="I408"/>
      <c r="J408"/>
      <c r="K408"/>
      <c r="L408"/>
      <c r="M408"/>
      <c r="N408"/>
      <c r="O408"/>
      <c r="P408"/>
      <c r="Q408" s="22"/>
      <c r="R408"/>
      <c r="S408"/>
      <c r="T408"/>
      <c r="U408"/>
      <c r="V408" s="25"/>
      <c r="W408" s="16"/>
      <c r="X408" s="31"/>
      <c r="Y408" s="31"/>
      <c r="Z408" s="31"/>
      <c r="AA408" s="31"/>
      <c r="AB408" s="3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3.5" customHeight="1">
      <c r="A409" s="1"/>
      <c r="B409" s="1"/>
      <c r="C409" s="1"/>
      <c r="D409" s="115"/>
      <c r="E409" s="1"/>
      <c r="F409"/>
      <c r="G409"/>
      <c r="H409"/>
      <c r="I409"/>
      <c r="J409"/>
      <c r="K409"/>
      <c r="L409"/>
      <c r="M409"/>
      <c r="N409"/>
      <c r="O409"/>
      <c r="P409"/>
      <c r="Q409" s="22"/>
      <c r="R409"/>
      <c r="S409"/>
      <c r="T409"/>
      <c r="U409"/>
      <c r="V409" s="25"/>
      <c r="W409" s="16"/>
      <c r="X409" s="31"/>
      <c r="Y409" s="31"/>
      <c r="Z409" s="31"/>
      <c r="AA409" s="31"/>
      <c r="AB409" s="3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3.5" customHeight="1">
      <c r="A410" s="1"/>
      <c r="B410" s="1"/>
      <c r="C410" s="1"/>
      <c r="D410" s="115"/>
      <c r="E410" s="1"/>
      <c r="F410"/>
      <c r="G410"/>
      <c r="H410"/>
      <c r="I410"/>
      <c r="J410"/>
      <c r="K410"/>
      <c r="L410"/>
      <c r="M410"/>
      <c r="N410"/>
      <c r="O410"/>
      <c r="P410"/>
      <c r="Q410" s="22"/>
      <c r="R410"/>
      <c r="S410"/>
      <c r="T410"/>
      <c r="U410"/>
      <c r="V410" s="25"/>
      <c r="W410" s="16"/>
      <c r="X410" s="31"/>
      <c r="Y410" s="31"/>
      <c r="Z410" s="31"/>
      <c r="AA410" s="31"/>
      <c r="AB410" s="3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3.5" customHeight="1">
      <c r="A411" s="1"/>
      <c r="B411" s="1"/>
      <c r="C411" s="1"/>
      <c r="D411" s="115"/>
      <c r="E411" s="1"/>
      <c r="F411"/>
      <c r="G411"/>
      <c r="H411"/>
      <c r="I411"/>
      <c r="J411"/>
      <c r="K411"/>
      <c r="L411"/>
      <c r="M411"/>
      <c r="N411"/>
      <c r="O411"/>
      <c r="P411"/>
      <c r="Q411" s="22"/>
      <c r="R411"/>
      <c r="S411"/>
      <c r="T411"/>
      <c r="U411"/>
      <c r="V411" s="25"/>
      <c r="W411" s="16"/>
      <c r="X411" s="31"/>
      <c r="Y411" s="31"/>
      <c r="Z411" s="31"/>
      <c r="AA411" s="31"/>
      <c r="AB411" s="3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3.5" customHeight="1">
      <c r="A412" s="1"/>
      <c r="B412" s="1"/>
      <c r="C412" s="1"/>
      <c r="D412" s="115"/>
      <c r="E412" s="1"/>
      <c r="F412"/>
      <c r="G412"/>
      <c r="H412"/>
      <c r="I412"/>
      <c r="J412"/>
      <c r="K412"/>
      <c r="L412"/>
      <c r="M412"/>
      <c r="N412"/>
      <c r="O412"/>
      <c r="P412"/>
      <c r="Q412" s="22"/>
      <c r="R412"/>
      <c r="S412"/>
      <c r="T412"/>
      <c r="U412"/>
      <c r="V412" s="25"/>
      <c r="W412" s="16"/>
      <c r="X412" s="31"/>
      <c r="Y412" s="31"/>
      <c r="Z412" s="31"/>
      <c r="AA412" s="31"/>
      <c r="AB412" s="3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3.5" customHeight="1">
      <c r="A413" s="1"/>
      <c r="B413" s="1"/>
      <c r="C413" s="1"/>
      <c r="D413" s="115"/>
      <c r="E413" s="1"/>
      <c r="F413"/>
      <c r="G413"/>
      <c r="H413"/>
      <c r="I413"/>
      <c r="J413"/>
      <c r="K413"/>
      <c r="L413"/>
      <c r="M413"/>
      <c r="N413"/>
      <c r="O413"/>
      <c r="P413"/>
      <c r="Q413" s="22"/>
      <c r="R413"/>
      <c r="S413"/>
      <c r="T413"/>
      <c r="U413"/>
      <c r="V413" s="25"/>
      <c r="W413" s="16"/>
      <c r="X413" s="31"/>
      <c r="Y413" s="31"/>
      <c r="Z413" s="31"/>
      <c r="AA413" s="31"/>
      <c r="AB413" s="3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3.5" customHeight="1">
      <c r="A414" s="1"/>
      <c r="B414" s="1"/>
      <c r="C414" s="1"/>
      <c r="D414" s="115"/>
      <c r="E414" s="1"/>
      <c r="F414"/>
      <c r="G414"/>
      <c r="H414"/>
      <c r="I414"/>
      <c r="J414"/>
      <c r="K414"/>
      <c r="L414"/>
      <c r="M414"/>
      <c r="N414"/>
      <c r="O414"/>
      <c r="P414"/>
      <c r="Q414" s="22"/>
      <c r="R414"/>
      <c r="S414"/>
      <c r="T414"/>
      <c r="U414"/>
      <c r="V414" s="25"/>
      <c r="W414" s="16"/>
      <c r="X414" s="31"/>
      <c r="Y414" s="31"/>
      <c r="Z414" s="31"/>
      <c r="AA414" s="31"/>
      <c r="AB414" s="3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3.5" customHeight="1">
      <c r="A415" s="1"/>
      <c r="B415" s="1"/>
      <c r="C415" s="1"/>
      <c r="D415" s="115"/>
      <c r="E415" s="1"/>
      <c r="F415"/>
      <c r="G415"/>
      <c r="H415"/>
      <c r="I415"/>
      <c r="J415"/>
      <c r="K415"/>
      <c r="L415"/>
      <c r="M415"/>
      <c r="N415"/>
      <c r="O415"/>
      <c r="P415"/>
      <c r="Q415" s="22"/>
      <c r="R415"/>
      <c r="S415"/>
      <c r="T415"/>
      <c r="U415"/>
      <c r="V415" s="25"/>
      <c r="W415" s="16"/>
      <c r="X415" s="31"/>
      <c r="Y415" s="31"/>
      <c r="Z415" s="31"/>
      <c r="AA415" s="31"/>
      <c r="AB415" s="3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3.5" customHeight="1">
      <c r="A416" s="1"/>
      <c r="B416" s="1"/>
      <c r="C416" s="1"/>
      <c r="D416" s="115"/>
      <c r="E416" s="1"/>
      <c r="F416"/>
      <c r="G416"/>
      <c r="H416"/>
      <c r="I416"/>
      <c r="J416"/>
      <c r="K416"/>
      <c r="L416"/>
      <c r="M416"/>
      <c r="N416"/>
      <c r="O416"/>
      <c r="P416"/>
      <c r="Q416" s="22"/>
      <c r="R416"/>
      <c r="S416"/>
      <c r="T416"/>
      <c r="U416"/>
      <c r="V416" s="25"/>
      <c r="W416" s="16"/>
      <c r="X416" s="31"/>
      <c r="Y416" s="31"/>
      <c r="Z416" s="31"/>
      <c r="AA416" s="31"/>
      <c r="AB416" s="3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3.5" customHeight="1">
      <c r="A417" s="1"/>
      <c r="B417" s="1"/>
      <c r="C417" s="1"/>
      <c r="D417" s="115"/>
      <c r="E417" s="1"/>
      <c r="F417"/>
      <c r="G417"/>
      <c r="H417"/>
      <c r="I417"/>
      <c r="J417"/>
      <c r="K417"/>
      <c r="L417"/>
      <c r="M417"/>
      <c r="N417"/>
      <c r="O417"/>
      <c r="P417"/>
      <c r="Q417" s="22"/>
      <c r="R417"/>
      <c r="S417"/>
      <c r="T417"/>
      <c r="U417"/>
      <c r="V417" s="25"/>
      <c r="W417" s="16"/>
      <c r="X417" s="31"/>
      <c r="Y417" s="31"/>
      <c r="Z417" s="31"/>
      <c r="AA417" s="31"/>
      <c r="AB417" s="3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3.5" customHeight="1">
      <c r="A418" s="1"/>
      <c r="B418" s="1"/>
      <c r="C418" s="1"/>
      <c r="D418" s="115"/>
      <c r="E418" s="1"/>
      <c r="F418"/>
      <c r="G418"/>
      <c r="H418"/>
      <c r="I418"/>
      <c r="J418"/>
      <c r="K418"/>
      <c r="L418"/>
      <c r="M418"/>
      <c r="N418"/>
      <c r="O418"/>
      <c r="P418"/>
      <c r="Q418" s="22"/>
      <c r="R418"/>
      <c r="S418"/>
      <c r="T418"/>
      <c r="U418"/>
      <c r="V418" s="25"/>
      <c r="W418" s="16"/>
      <c r="X418" s="31"/>
      <c r="Y418" s="31"/>
      <c r="Z418" s="31"/>
      <c r="AA418" s="31"/>
      <c r="AB418" s="3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3.5" customHeight="1">
      <c r="A419" s="1"/>
      <c r="B419" s="1"/>
      <c r="C419" s="1"/>
      <c r="D419" s="115"/>
      <c r="E419" s="1"/>
      <c r="F419"/>
      <c r="G419"/>
      <c r="H419"/>
      <c r="I419"/>
      <c r="J419"/>
      <c r="K419"/>
      <c r="L419"/>
      <c r="M419"/>
      <c r="N419"/>
      <c r="O419"/>
      <c r="P419"/>
      <c r="Q419" s="22"/>
      <c r="R419"/>
      <c r="S419"/>
      <c r="T419"/>
      <c r="U419"/>
      <c r="V419" s="25"/>
      <c r="W419" s="16"/>
      <c r="X419" s="31"/>
      <c r="Y419" s="31"/>
      <c r="Z419" s="31"/>
      <c r="AA419" s="31"/>
      <c r="AB419" s="3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3.5" customHeight="1">
      <c r="A420" s="1"/>
      <c r="B420" s="1"/>
      <c r="C420" s="1"/>
      <c r="D420" s="115"/>
      <c r="E420" s="1"/>
      <c r="F420"/>
      <c r="G420"/>
      <c r="H420"/>
      <c r="I420"/>
      <c r="J420"/>
      <c r="K420"/>
      <c r="L420"/>
      <c r="M420"/>
      <c r="N420"/>
      <c r="O420"/>
      <c r="P420"/>
      <c r="Q420" s="22"/>
      <c r="R420"/>
      <c r="S420"/>
      <c r="T420"/>
      <c r="U420"/>
      <c r="V420" s="25"/>
      <c r="W420" s="16"/>
      <c r="X420" s="31"/>
      <c r="Y420" s="31"/>
      <c r="Z420" s="31"/>
      <c r="AA420" s="31"/>
      <c r="AB420" s="3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3.5" customHeight="1">
      <c r="A421" s="1"/>
      <c r="B421" s="1"/>
      <c r="C421" s="1"/>
      <c r="D421" s="115"/>
      <c r="E421" s="1"/>
      <c r="F421"/>
      <c r="G421"/>
      <c r="H421"/>
      <c r="I421"/>
      <c r="J421"/>
      <c r="K421"/>
      <c r="L421"/>
      <c r="M421"/>
      <c r="N421"/>
      <c r="O421"/>
      <c r="P421"/>
      <c r="Q421" s="22"/>
      <c r="R421"/>
      <c r="S421"/>
      <c r="T421"/>
      <c r="U421"/>
      <c r="V421" s="25"/>
      <c r="W421" s="16"/>
      <c r="X421" s="31"/>
      <c r="Y421" s="31"/>
      <c r="Z421" s="31"/>
      <c r="AA421" s="31"/>
      <c r="AB421" s="3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3.5" customHeight="1">
      <c r="A422" s="1"/>
      <c r="B422" s="1"/>
      <c r="C422" s="1"/>
      <c r="D422" s="115"/>
      <c r="E422" s="1"/>
      <c r="F422"/>
      <c r="G422"/>
      <c r="H422"/>
      <c r="I422"/>
      <c r="J422"/>
      <c r="K422"/>
      <c r="L422"/>
      <c r="M422"/>
      <c r="N422"/>
      <c r="O422"/>
      <c r="P422"/>
      <c r="Q422" s="22"/>
      <c r="R422"/>
      <c r="S422"/>
      <c r="T422"/>
      <c r="U422"/>
      <c r="V422" s="25"/>
      <c r="W422" s="16"/>
      <c r="X422" s="31"/>
      <c r="Y422" s="31"/>
      <c r="Z422" s="31"/>
      <c r="AA422" s="31"/>
      <c r="AB422" s="3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3.5" customHeight="1">
      <c r="A423" s="1"/>
      <c r="B423" s="1"/>
      <c r="C423" s="1"/>
      <c r="D423" s="115"/>
      <c r="E423" s="1"/>
      <c r="F423"/>
      <c r="G423"/>
      <c r="H423"/>
      <c r="I423"/>
      <c r="J423"/>
      <c r="K423"/>
      <c r="L423"/>
      <c r="M423"/>
      <c r="N423"/>
      <c r="O423"/>
      <c r="P423"/>
      <c r="Q423" s="22"/>
      <c r="R423"/>
      <c r="S423"/>
      <c r="T423"/>
      <c r="U423"/>
      <c r="V423" s="25"/>
      <c r="W423" s="16"/>
      <c r="X423" s="31"/>
      <c r="Y423" s="31"/>
      <c r="Z423" s="31"/>
      <c r="AA423" s="31"/>
      <c r="AB423" s="3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3.5" customHeight="1">
      <c r="A424" s="1"/>
      <c r="B424" s="1"/>
      <c r="C424" s="1"/>
      <c r="D424" s="115"/>
      <c r="E424" s="1"/>
      <c r="F424"/>
      <c r="G424"/>
      <c r="H424"/>
      <c r="I424"/>
      <c r="J424"/>
      <c r="K424"/>
      <c r="L424"/>
      <c r="M424"/>
      <c r="N424"/>
      <c r="O424"/>
      <c r="P424"/>
      <c r="Q424" s="22"/>
      <c r="R424"/>
      <c r="S424"/>
      <c r="T424"/>
      <c r="U424"/>
      <c r="V424" s="25"/>
      <c r="W424" s="16"/>
      <c r="X424" s="31"/>
      <c r="Y424" s="31"/>
      <c r="Z424" s="31"/>
      <c r="AA424" s="31"/>
      <c r="AB424" s="3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3.5" customHeight="1">
      <c r="A425" s="1"/>
      <c r="B425" s="1"/>
      <c r="C425" s="1"/>
      <c r="D425" s="115"/>
      <c r="E425" s="1"/>
      <c r="F425"/>
      <c r="G425"/>
      <c r="H425"/>
      <c r="I425"/>
      <c r="J425"/>
      <c r="K425"/>
      <c r="L425"/>
      <c r="M425"/>
      <c r="N425"/>
      <c r="O425"/>
      <c r="P425"/>
      <c r="Q425" s="22"/>
      <c r="R425"/>
      <c r="S425"/>
      <c r="T425"/>
      <c r="U425"/>
      <c r="V425" s="25"/>
      <c r="W425" s="16"/>
      <c r="X425" s="31"/>
      <c r="Y425" s="31"/>
      <c r="Z425" s="31"/>
      <c r="AA425" s="31"/>
      <c r="AB425" s="3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3.5" customHeight="1">
      <c r="A426" s="1"/>
      <c r="B426" s="1"/>
      <c r="C426" s="1"/>
      <c r="D426" s="115"/>
      <c r="E426" s="1"/>
      <c r="F426"/>
      <c r="G426"/>
      <c r="H426"/>
      <c r="I426"/>
      <c r="J426"/>
      <c r="K426"/>
      <c r="L426"/>
      <c r="M426"/>
      <c r="N426"/>
      <c r="O426"/>
      <c r="P426"/>
      <c r="Q426" s="22"/>
      <c r="R426"/>
      <c r="S426"/>
      <c r="T426"/>
      <c r="U426"/>
      <c r="V426" s="25"/>
      <c r="W426" s="16"/>
      <c r="X426" s="31"/>
      <c r="Y426" s="31"/>
      <c r="Z426" s="31"/>
      <c r="AA426" s="31"/>
      <c r="AB426" s="3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3.5" customHeight="1">
      <c r="A427" s="1"/>
      <c r="B427" s="1"/>
      <c r="C427" s="1"/>
      <c r="D427" s="115"/>
      <c r="E427" s="1"/>
      <c r="F427"/>
      <c r="G427"/>
      <c r="H427"/>
      <c r="I427"/>
      <c r="J427"/>
      <c r="K427"/>
      <c r="L427"/>
      <c r="M427"/>
      <c r="N427"/>
      <c r="O427"/>
      <c r="P427"/>
      <c r="Q427" s="22"/>
      <c r="R427"/>
      <c r="S427"/>
      <c r="T427"/>
      <c r="U427"/>
      <c r="V427" s="25"/>
      <c r="W427" s="16"/>
      <c r="X427" s="31"/>
      <c r="Y427" s="31"/>
      <c r="Z427" s="31"/>
      <c r="AA427" s="31"/>
      <c r="AB427" s="3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3.5" customHeight="1">
      <c r="A428" s="1"/>
      <c r="B428" s="1"/>
      <c r="C428" s="1"/>
      <c r="D428" s="115"/>
      <c r="E428" s="1"/>
      <c r="F428"/>
      <c r="G428"/>
      <c r="H428"/>
      <c r="I428"/>
      <c r="J428"/>
      <c r="K428"/>
      <c r="L428"/>
      <c r="M428"/>
      <c r="N428"/>
      <c r="O428"/>
      <c r="P428"/>
      <c r="Q428" s="22"/>
      <c r="R428"/>
      <c r="S428"/>
      <c r="T428"/>
      <c r="U428"/>
      <c r="V428" s="25"/>
      <c r="W428" s="16"/>
      <c r="X428" s="31"/>
      <c r="Y428" s="31"/>
      <c r="Z428" s="31"/>
      <c r="AA428" s="31"/>
      <c r="AB428" s="3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3.5" customHeight="1">
      <c r="A429" s="1"/>
      <c r="B429" s="1"/>
      <c r="C429" s="1"/>
      <c r="D429" s="115"/>
      <c r="E429" s="1"/>
      <c r="F429"/>
      <c r="G429"/>
      <c r="H429"/>
      <c r="I429"/>
      <c r="J429"/>
      <c r="K429"/>
      <c r="L429"/>
      <c r="M429"/>
      <c r="N429"/>
      <c r="O429"/>
      <c r="P429"/>
      <c r="Q429" s="22"/>
      <c r="R429"/>
      <c r="S429"/>
      <c r="T429"/>
      <c r="U429"/>
      <c r="V429" s="25"/>
      <c r="W429" s="16"/>
      <c r="X429" s="31"/>
      <c r="Y429" s="31"/>
      <c r="Z429" s="31"/>
      <c r="AA429" s="31"/>
      <c r="AB429" s="3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3.5" customHeight="1">
      <c r="A430" s="1"/>
      <c r="B430" s="1"/>
      <c r="C430" s="1"/>
      <c r="D430" s="115"/>
      <c r="E430" s="1"/>
      <c r="F430"/>
      <c r="G430"/>
      <c r="H430"/>
      <c r="I430"/>
      <c r="J430"/>
      <c r="K430"/>
      <c r="L430"/>
      <c r="M430"/>
      <c r="N430"/>
      <c r="O430"/>
      <c r="P430"/>
      <c r="Q430" s="22"/>
      <c r="R430"/>
      <c r="S430"/>
      <c r="T430"/>
      <c r="U430"/>
      <c r="V430" s="25"/>
      <c r="W430" s="16"/>
      <c r="X430" s="31"/>
      <c r="Y430" s="31"/>
      <c r="Z430" s="31"/>
      <c r="AA430" s="31"/>
      <c r="AB430" s="31"/>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3.5" customHeight="1">
      <c r="A431" s="1"/>
      <c r="B431" s="1"/>
      <c r="C431" s="1"/>
      <c r="D431" s="115"/>
      <c r="E431" s="1"/>
      <c r="F431"/>
      <c r="G431"/>
      <c r="H431"/>
      <c r="I431"/>
      <c r="J431"/>
      <c r="K431"/>
      <c r="L431"/>
      <c r="M431"/>
      <c r="N431"/>
      <c r="O431"/>
      <c r="P431"/>
      <c r="Q431" s="22"/>
      <c r="R431"/>
      <c r="S431"/>
      <c r="T431"/>
      <c r="U431"/>
      <c r="V431" s="25"/>
      <c r="W431" s="16"/>
      <c r="X431" s="31"/>
      <c r="Y431" s="31"/>
      <c r="Z431" s="31"/>
      <c r="AA431" s="31"/>
      <c r="AB431" s="3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3.5" customHeight="1">
      <c r="A432" s="1"/>
      <c r="B432" s="1"/>
      <c r="C432" s="1"/>
      <c r="D432" s="115"/>
      <c r="E432" s="1"/>
      <c r="F432"/>
      <c r="G432"/>
      <c r="H432"/>
      <c r="I432"/>
      <c r="J432"/>
      <c r="K432"/>
      <c r="L432"/>
      <c r="M432"/>
      <c r="N432"/>
      <c r="O432"/>
      <c r="P432"/>
      <c r="Q432" s="22"/>
      <c r="R432"/>
      <c r="S432"/>
      <c r="T432"/>
      <c r="U432"/>
      <c r="V432" s="25"/>
      <c r="W432" s="16"/>
      <c r="X432" s="31"/>
      <c r="Y432" s="31"/>
      <c r="Z432" s="31"/>
      <c r="AA432" s="31"/>
      <c r="AB432" s="31"/>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3.5" customHeight="1">
      <c r="A433" s="1"/>
      <c r="B433" s="1"/>
      <c r="C433" s="1"/>
      <c r="D433" s="115"/>
      <c r="E433" s="1"/>
      <c r="F433"/>
      <c r="G433"/>
      <c r="H433"/>
      <c r="I433"/>
      <c r="J433"/>
      <c r="K433"/>
      <c r="L433"/>
      <c r="M433"/>
      <c r="N433"/>
      <c r="O433"/>
      <c r="P433"/>
      <c r="Q433" s="22"/>
      <c r="R433"/>
      <c r="S433"/>
      <c r="T433"/>
      <c r="U433"/>
      <c r="V433" s="25"/>
      <c r="W433" s="16"/>
      <c r="X433" s="31"/>
      <c r="Y433" s="31"/>
      <c r="Z433" s="31"/>
      <c r="AA433" s="31"/>
      <c r="AB433" s="3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3.5" customHeight="1">
      <c r="A434" s="1"/>
      <c r="B434" s="1"/>
      <c r="C434" s="1"/>
      <c r="D434" s="115"/>
      <c r="E434" s="1"/>
      <c r="F434"/>
      <c r="G434"/>
      <c r="H434"/>
      <c r="I434"/>
      <c r="J434"/>
      <c r="K434"/>
      <c r="L434"/>
      <c r="M434"/>
      <c r="N434"/>
      <c r="O434"/>
      <c r="P434"/>
      <c r="Q434" s="22"/>
      <c r="R434"/>
      <c r="S434"/>
      <c r="T434"/>
      <c r="U434"/>
      <c r="V434" s="25"/>
      <c r="W434" s="16"/>
      <c r="X434" s="31"/>
      <c r="Y434" s="31"/>
      <c r="Z434" s="31"/>
      <c r="AA434" s="31"/>
      <c r="AB434" s="3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3.5" customHeight="1">
      <c r="A435" s="1"/>
      <c r="B435" s="1"/>
      <c r="C435" s="1"/>
      <c r="D435" s="115"/>
      <c r="E435" s="1"/>
      <c r="F435"/>
      <c r="G435"/>
      <c r="H435"/>
      <c r="I435"/>
      <c r="J435"/>
      <c r="K435"/>
      <c r="L435"/>
      <c r="M435"/>
      <c r="N435"/>
      <c r="O435"/>
      <c r="P435"/>
      <c r="Q435" s="22"/>
      <c r="R435"/>
      <c r="S435"/>
      <c r="T435"/>
      <c r="U435"/>
      <c r="V435" s="25"/>
      <c r="W435" s="16"/>
      <c r="X435" s="31"/>
      <c r="Y435" s="31"/>
      <c r="Z435" s="31"/>
      <c r="AA435" s="31"/>
      <c r="AB435" s="31"/>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3.5" customHeight="1">
      <c r="A436" s="1"/>
      <c r="B436" s="1"/>
      <c r="C436" s="1"/>
      <c r="D436" s="115"/>
      <c r="E436" s="1"/>
      <c r="F436"/>
      <c r="G436"/>
      <c r="H436"/>
      <c r="I436"/>
      <c r="J436"/>
      <c r="K436"/>
      <c r="L436"/>
      <c r="M436"/>
      <c r="N436"/>
      <c r="O436"/>
      <c r="P436"/>
      <c r="Q436" s="22"/>
      <c r="R436"/>
      <c r="S436"/>
      <c r="T436"/>
      <c r="U436"/>
      <c r="V436" s="25"/>
      <c r="W436" s="16"/>
      <c r="X436" s="31"/>
      <c r="Y436" s="31"/>
      <c r="Z436" s="31"/>
      <c r="AA436" s="31"/>
      <c r="AB436" s="31"/>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3.5" customHeight="1">
      <c r="A437" s="1"/>
      <c r="B437" s="1"/>
      <c r="C437" s="1"/>
      <c r="D437" s="115"/>
      <c r="E437" s="1"/>
      <c r="F437"/>
      <c r="G437"/>
      <c r="H437"/>
      <c r="I437"/>
      <c r="J437"/>
      <c r="K437"/>
      <c r="L437"/>
      <c r="M437"/>
      <c r="N437"/>
      <c r="O437"/>
      <c r="P437"/>
      <c r="Q437" s="22"/>
      <c r="R437"/>
      <c r="S437"/>
      <c r="T437"/>
      <c r="U437"/>
      <c r="V437" s="25"/>
      <c r="W437" s="16"/>
      <c r="X437" s="31"/>
      <c r="Y437" s="31"/>
      <c r="Z437" s="31"/>
      <c r="AA437" s="31"/>
      <c r="AB437" s="31"/>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3.5" customHeight="1">
      <c r="A438" s="1"/>
      <c r="B438" s="1"/>
      <c r="C438" s="1"/>
      <c r="D438" s="115"/>
      <c r="E438" s="1"/>
      <c r="F438"/>
      <c r="G438"/>
      <c r="H438"/>
      <c r="I438"/>
      <c r="J438"/>
      <c r="K438"/>
      <c r="L438"/>
      <c r="M438"/>
      <c r="N438"/>
      <c r="O438"/>
      <c r="P438"/>
      <c r="Q438" s="22"/>
      <c r="R438"/>
      <c r="S438"/>
      <c r="T438"/>
      <c r="U438"/>
      <c r="V438" s="25"/>
      <c r="W438" s="16"/>
      <c r="X438" s="31"/>
      <c r="Y438" s="31"/>
      <c r="Z438" s="31"/>
      <c r="AA438" s="31"/>
      <c r="AB438" s="31"/>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3.5" customHeight="1">
      <c r="A439" s="1"/>
      <c r="B439" s="1"/>
      <c r="C439" s="1"/>
      <c r="D439" s="115"/>
      <c r="E439" s="1"/>
      <c r="F439"/>
      <c r="G439"/>
      <c r="H439"/>
      <c r="I439"/>
      <c r="J439"/>
      <c r="K439"/>
      <c r="L439"/>
      <c r="M439"/>
      <c r="N439"/>
      <c r="O439"/>
      <c r="P439"/>
      <c r="Q439" s="22"/>
      <c r="R439"/>
      <c r="S439"/>
      <c r="T439"/>
      <c r="U439"/>
      <c r="V439" s="25"/>
      <c r="W439" s="16"/>
      <c r="X439" s="31"/>
      <c r="Y439" s="31"/>
      <c r="Z439" s="31"/>
      <c r="AA439" s="31"/>
      <c r="AB439" s="31"/>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3.5" customHeight="1">
      <c r="A440" s="1"/>
      <c r="B440" s="1"/>
      <c r="C440" s="1"/>
      <c r="D440" s="115"/>
      <c r="E440" s="1"/>
      <c r="F440"/>
      <c r="G440"/>
      <c r="H440"/>
      <c r="I440"/>
      <c r="J440"/>
      <c r="K440"/>
      <c r="L440"/>
      <c r="M440"/>
      <c r="N440"/>
      <c r="O440"/>
      <c r="P440"/>
      <c r="Q440" s="22"/>
      <c r="R440"/>
      <c r="S440"/>
      <c r="T440"/>
      <c r="U440"/>
      <c r="V440" s="25"/>
      <c r="W440" s="16"/>
      <c r="X440" s="31"/>
      <c r="Y440" s="31"/>
      <c r="Z440" s="31"/>
      <c r="AA440" s="31"/>
      <c r="AB440" s="31"/>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3.5" customHeight="1">
      <c r="A441" s="1"/>
      <c r="B441" s="1"/>
      <c r="C441" s="1"/>
      <c r="D441" s="115"/>
      <c r="E441" s="1"/>
      <c r="F441"/>
      <c r="G441"/>
      <c r="H441"/>
      <c r="I441"/>
      <c r="J441"/>
      <c r="K441"/>
      <c r="L441"/>
      <c r="M441"/>
      <c r="N441"/>
      <c r="O441"/>
      <c r="P441"/>
      <c r="Q441" s="22"/>
      <c r="R441"/>
      <c r="S441"/>
      <c r="T441"/>
      <c r="U441"/>
      <c r="V441" s="25"/>
      <c r="W441" s="16"/>
      <c r="X441" s="31"/>
      <c r="Y441" s="31"/>
      <c r="Z441" s="31"/>
      <c r="AA441" s="31"/>
      <c r="AB441" s="3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3.5" customHeight="1">
      <c r="A442" s="1"/>
      <c r="B442" s="1"/>
      <c r="C442" s="1"/>
      <c r="D442" s="115"/>
      <c r="E442" s="1"/>
      <c r="F442"/>
      <c r="G442"/>
      <c r="H442"/>
      <c r="I442"/>
      <c r="J442"/>
      <c r="K442"/>
      <c r="L442"/>
      <c r="M442"/>
      <c r="N442"/>
      <c r="O442"/>
      <c r="P442"/>
      <c r="Q442" s="22"/>
      <c r="R442"/>
      <c r="S442"/>
      <c r="T442"/>
      <c r="U442"/>
      <c r="V442" s="25"/>
      <c r="W442" s="16"/>
      <c r="X442" s="31"/>
      <c r="Y442" s="31"/>
      <c r="Z442" s="31"/>
      <c r="AA442" s="31"/>
      <c r="AB442" s="31"/>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3.5" customHeight="1">
      <c r="A443" s="1"/>
      <c r="B443" s="1"/>
      <c r="C443" s="1"/>
      <c r="D443" s="115"/>
      <c r="E443" s="1"/>
      <c r="F443"/>
      <c r="G443"/>
      <c r="H443"/>
      <c r="I443"/>
      <c r="J443"/>
      <c r="K443"/>
      <c r="L443"/>
      <c r="M443"/>
      <c r="N443"/>
      <c r="O443"/>
      <c r="P443"/>
      <c r="Q443" s="22"/>
      <c r="R443"/>
      <c r="S443"/>
      <c r="T443"/>
      <c r="U443"/>
      <c r="V443" s="25"/>
      <c r="W443" s="16"/>
      <c r="X443" s="31"/>
      <c r="Y443" s="31"/>
      <c r="Z443" s="31"/>
      <c r="AA443" s="31"/>
      <c r="AB443" s="31"/>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3.5" customHeight="1">
      <c r="A444" s="1"/>
      <c r="B444" s="1"/>
      <c r="C444" s="1"/>
      <c r="D444" s="115"/>
      <c r="E444" s="1"/>
      <c r="F444"/>
      <c r="G444"/>
      <c r="H444"/>
      <c r="I444"/>
      <c r="J444"/>
      <c r="K444"/>
      <c r="L444"/>
      <c r="M444"/>
      <c r="N444"/>
      <c r="O444"/>
      <c r="P444"/>
      <c r="Q444" s="22"/>
      <c r="R444"/>
      <c r="S444"/>
      <c r="T444"/>
      <c r="U444"/>
      <c r="V444" s="25"/>
      <c r="W444" s="16"/>
      <c r="X444" s="31"/>
      <c r="Y444" s="31"/>
      <c r="Z444" s="31"/>
      <c r="AA444" s="31"/>
      <c r="AB444" s="31"/>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3.5" customHeight="1">
      <c r="A445" s="1"/>
      <c r="B445" s="1"/>
      <c r="C445" s="1"/>
      <c r="D445" s="115"/>
      <c r="E445" s="1"/>
      <c r="F445"/>
      <c r="G445"/>
      <c r="H445"/>
      <c r="I445"/>
      <c r="J445"/>
      <c r="K445"/>
      <c r="L445"/>
      <c r="M445"/>
      <c r="N445"/>
      <c r="O445"/>
      <c r="P445"/>
      <c r="Q445" s="22"/>
      <c r="R445"/>
      <c r="S445"/>
      <c r="T445"/>
      <c r="U445"/>
      <c r="V445" s="25"/>
      <c r="W445" s="16"/>
      <c r="X445" s="31"/>
      <c r="Y445" s="31"/>
      <c r="Z445" s="31"/>
      <c r="AA445" s="31"/>
      <c r="AB445" s="31"/>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3.5" customHeight="1">
      <c r="A446" s="1"/>
      <c r="B446" s="1"/>
      <c r="C446" s="1"/>
      <c r="D446" s="115"/>
      <c r="E446" s="1"/>
      <c r="F446"/>
      <c r="G446"/>
      <c r="H446"/>
      <c r="I446"/>
      <c r="J446"/>
      <c r="K446"/>
      <c r="L446"/>
      <c r="M446"/>
      <c r="N446"/>
      <c r="O446"/>
      <c r="P446"/>
      <c r="Q446" s="22"/>
      <c r="R446"/>
      <c r="S446"/>
      <c r="T446"/>
      <c r="U446"/>
      <c r="V446" s="25"/>
      <c r="W446" s="16"/>
      <c r="X446" s="31"/>
      <c r="Y446" s="31"/>
      <c r="Z446" s="31"/>
      <c r="AA446" s="31"/>
      <c r="AB446" s="31"/>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3.5" customHeight="1">
      <c r="A447" s="1"/>
      <c r="B447" s="1"/>
      <c r="C447" s="1"/>
      <c r="D447" s="115"/>
      <c r="E447" s="1"/>
      <c r="F447"/>
      <c r="G447"/>
      <c r="H447"/>
      <c r="I447"/>
      <c r="J447"/>
      <c r="K447"/>
      <c r="L447"/>
      <c r="M447"/>
      <c r="N447"/>
      <c r="O447"/>
      <c r="P447"/>
      <c r="Q447" s="22"/>
      <c r="R447"/>
      <c r="S447"/>
      <c r="T447"/>
      <c r="U447"/>
      <c r="V447" s="25"/>
      <c r="W447" s="16"/>
      <c r="X447" s="31"/>
      <c r="Y447" s="31"/>
      <c r="Z447" s="31"/>
      <c r="AA447" s="31"/>
      <c r="AB447" s="31"/>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3.5" customHeight="1">
      <c r="A448" s="1"/>
      <c r="B448" s="1"/>
      <c r="C448" s="1"/>
      <c r="D448" s="115"/>
      <c r="E448" s="1"/>
      <c r="F448"/>
      <c r="G448"/>
      <c r="H448"/>
      <c r="I448"/>
      <c r="J448"/>
      <c r="K448"/>
      <c r="L448"/>
      <c r="M448"/>
      <c r="N448"/>
      <c r="O448"/>
      <c r="P448"/>
      <c r="Q448" s="22"/>
      <c r="R448"/>
      <c r="S448"/>
      <c r="T448"/>
      <c r="U448"/>
      <c r="V448" s="25"/>
      <c r="W448" s="16"/>
      <c r="X448" s="31"/>
      <c r="Y448" s="31"/>
      <c r="Z448" s="31"/>
      <c r="AA448" s="31"/>
      <c r="AB448" s="31"/>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3.5" customHeight="1">
      <c r="A449" s="1"/>
      <c r="B449" s="1"/>
      <c r="C449" s="1"/>
      <c r="D449" s="115"/>
      <c r="E449" s="1"/>
      <c r="F449"/>
      <c r="G449"/>
      <c r="H449"/>
      <c r="I449"/>
      <c r="J449"/>
      <c r="K449"/>
      <c r="L449"/>
      <c r="M449"/>
      <c r="N449"/>
      <c r="O449"/>
      <c r="P449"/>
      <c r="Q449" s="22"/>
      <c r="R449"/>
      <c r="S449"/>
      <c r="T449"/>
      <c r="U449"/>
      <c r="V449" s="25"/>
      <c r="W449" s="16"/>
      <c r="X449" s="31"/>
      <c r="Y449" s="31"/>
      <c r="Z449" s="31"/>
      <c r="AA449" s="31"/>
      <c r="AB449" s="31"/>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3.5" customHeight="1">
      <c r="A450" s="1"/>
      <c r="B450" s="1"/>
      <c r="C450" s="1"/>
      <c r="D450" s="115"/>
      <c r="E450" s="1"/>
      <c r="F450"/>
      <c r="G450"/>
      <c r="H450"/>
      <c r="I450"/>
      <c r="J450"/>
      <c r="K450"/>
      <c r="L450"/>
      <c r="M450"/>
      <c r="N450"/>
      <c r="O450"/>
      <c r="P450"/>
      <c r="Q450" s="22"/>
      <c r="R450"/>
      <c r="S450"/>
      <c r="T450"/>
      <c r="U450"/>
      <c r="V450" s="25"/>
      <c r="W450" s="16"/>
      <c r="X450" s="31"/>
      <c r="Y450" s="31"/>
      <c r="Z450" s="31"/>
      <c r="AA450" s="31"/>
      <c r="AB450" s="31"/>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3.5" customHeight="1">
      <c r="A451" s="1"/>
      <c r="B451" s="1"/>
      <c r="C451" s="1"/>
      <c r="D451" s="115"/>
      <c r="E451" s="1"/>
      <c r="F451"/>
      <c r="G451"/>
      <c r="H451"/>
      <c r="I451"/>
      <c r="J451"/>
      <c r="K451"/>
      <c r="L451"/>
      <c r="M451"/>
      <c r="N451"/>
      <c r="O451"/>
      <c r="P451"/>
      <c r="Q451" s="22"/>
      <c r="R451"/>
      <c r="S451"/>
      <c r="T451"/>
      <c r="U451"/>
      <c r="V451" s="25"/>
      <c r="W451" s="16"/>
      <c r="X451" s="31"/>
      <c r="Y451" s="31"/>
      <c r="Z451" s="31"/>
      <c r="AA451" s="31"/>
      <c r="AB451" s="3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3.5" customHeight="1">
      <c r="A452" s="1"/>
      <c r="B452" s="1"/>
      <c r="C452" s="1"/>
      <c r="D452" s="115"/>
      <c r="E452" s="1"/>
      <c r="F452"/>
      <c r="G452"/>
      <c r="H452"/>
      <c r="I452"/>
      <c r="J452"/>
      <c r="K452"/>
      <c r="L452"/>
      <c r="M452"/>
      <c r="N452"/>
      <c r="O452"/>
      <c r="P452"/>
      <c r="Q452" s="22"/>
      <c r="R452"/>
      <c r="S452"/>
      <c r="T452"/>
      <c r="U452"/>
      <c r="V452" s="25"/>
      <c r="W452" s="16"/>
      <c r="X452" s="31"/>
      <c r="Y452" s="31"/>
      <c r="Z452" s="31"/>
      <c r="AA452" s="31"/>
      <c r="AB452" s="31"/>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3.5" customHeight="1">
      <c r="A453" s="1"/>
      <c r="B453" s="1"/>
      <c r="C453" s="1"/>
      <c r="D453" s="115"/>
      <c r="E453" s="1"/>
      <c r="F453"/>
      <c r="G453"/>
      <c r="H453"/>
      <c r="I453"/>
      <c r="J453"/>
      <c r="K453"/>
      <c r="L453"/>
      <c r="M453"/>
      <c r="N453"/>
      <c r="O453"/>
      <c r="P453"/>
      <c r="Q453" s="22"/>
      <c r="R453"/>
      <c r="S453"/>
      <c r="T453"/>
      <c r="U453"/>
      <c r="V453" s="25"/>
      <c r="W453" s="16"/>
      <c r="X453" s="31"/>
      <c r="Y453" s="31"/>
      <c r="Z453" s="31"/>
      <c r="AA453" s="31"/>
      <c r="AB453" s="31"/>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3.5" customHeight="1">
      <c r="A454" s="1"/>
      <c r="B454" s="1"/>
      <c r="C454" s="1"/>
      <c r="D454" s="115"/>
      <c r="E454" s="1"/>
      <c r="F454"/>
      <c r="G454"/>
      <c r="H454"/>
      <c r="I454"/>
      <c r="J454"/>
      <c r="K454"/>
      <c r="L454"/>
      <c r="M454"/>
      <c r="N454"/>
      <c r="O454"/>
      <c r="P454"/>
      <c r="Q454" s="22"/>
      <c r="R454"/>
      <c r="S454"/>
      <c r="T454"/>
      <c r="U454"/>
      <c r="V454" s="25"/>
      <c r="W454" s="16"/>
      <c r="X454" s="31"/>
      <c r="Y454" s="31"/>
      <c r="Z454" s="31"/>
      <c r="AA454" s="31"/>
      <c r="AB454" s="31"/>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3.5" customHeight="1">
      <c r="A455" s="1"/>
      <c r="B455" s="1"/>
      <c r="C455" s="1"/>
      <c r="D455" s="115"/>
      <c r="E455" s="1"/>
      <c r="F455"/>
      <c r="G455"/>
      <c r="H455"/>
      <c r="I455"/>
      <c r="J455"/>
      <c r="K455"/>
      <c r="L455"/>
      <c r="M455"/>
      <c r="N455"/>
      <c r="O455"/>
      <c r="P455"/>
      <c r="Q455" s="22"/>
      <c r="R455"/>
      <c r="S455"/>
      <c r="T455"/>
      <c r="U455"/>
      <c r="V455" s="25"/>
      <c r="W455" s="16"/>
      <c r="X455" s="31"/>
      <c r="Y455" s="31"/>
      <c r="Z455" s="31"/>
      <c r="AA455" s="31"/>
      <c r="AB455" s="31"/>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3.5" customHeight="1">
      <c r="A456" s="1"/>
      <c r="B456" s="1"/>
      <c r="C456" s="1"/>
      <c r="D456" s="115"/>
      <c r="E456" s="1"/>
      <c r="F456"/>
      <c r="G456"/>
      <c r="H456"/>
      <c r="I456"/>
      <c r="J456"/>
      <c r="K456"/>
      <c r="L456"/>
      <c r="M456"/>
      <c r="N456"/>
      <c r="O456"/>
      <c r="P456"/>
      <c r="Q456" s="22"/>
      <c r="R456"/>
      <c r="S456"/>
      <c r="T456"/>
      <c r="U456"/>
      <c r="V456" s="25"/>
      <c r="W456" s="16"/>
      <c r="X456" s="31"/>
      <c r="Y456" s="31"/>
      <c r="Z456" s="31"/>
      <c r="AA456" s="31"/>
      <c r="AB456" s="31"/>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3.5" customHeight="1">
      <c r="A457" s="1"/>
      <c r="B457" s="1"/>
      <c r="C457" s="1"/>
      <c r="D457" s="115"/>
      <c r="E457" s="1"/>
      <c r="F457"/>
      <c r="G457"/>
      <c r="H457"/>
      <c r="I457"/>
      <c r="J457"/>
      <c r="K457"/>
      <c r="L457"/>
      <c r="M457"/>
      <c r="N457"/>
      <c r="O457"/>
      <c r="P457"/>
      <c r="Q457" s="22"/>
      <c r="R457"/>
      <c r="S457"/>
      <c r="T457"/>
      <c r="U457"/>
      <c r="V457" s="25"/>
      <c r="W457" s="16"/>
      <c r="X457" s="31"/>
      <c r="Y457" s="31"/>
      <c r="Z457" s="31"/>
      <c r="AA457" s="31"/>
      <c r="AB457" s="31"/>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3.5" customHeight="1">
      <c r="A458" s="1"/>
      <c r="B458" s="1"/>
      <c r="C458" s="1"/>
      <c r="D458" s="115"/>
      <c r="E458" s="1"/>
      <c r="F458"/>
      <c r="G458"/>
      <c r="H458"/>
      <c r="I458"/>
      <c r="J458"/>
      <c r="K458"/>
      <c r="L458"/>
      <c r="M458"/>
      <c r="N458"/>
      <c r="O458"/>
      <c r="P458"/>
      <c r="Q458" s="22"/>
      <c r="R458"/>
      <c r="S458"/>
      <c r="T458"/>
      <c r="U458"/>
      <c r="V458" s="25"/>
      <c r="W458" s="16"/>
      <c r="X458" s="31"/>
      <c r="Y458" s="31"/>
      <c r="Z458" s="31"/>
      <c r="AA458" s="31"/>
      <c r="AB458" s="31"/>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3.5" customHeight="1">
      <c r="A459" s="1"/>
      <c r="B459" s="1"/>
      <c r="C459" s="1"/>
      <c r="D459" s="115"/>
      <c r="E459" s="1"/>
      <c r="F459"/>
      <c r="G459"/>
      <c r="H459"/>
      <c r="I459"/>
      <c r="J459"/>
      <c r="K459"/>
      <c r="L459"/>
      <c r="M459"/>
      <c r="N459"/>
      <c r="O459"/>
      <c r="P459"/>
      <c r="Q459" s="22"/>
      <c r="R459"/>
      <c r="S459"/>
      <c r="T459"/>
      <c r="U459"/>
      <c r="V459" s="25"/>
      <c r="W459" s="16"/>
      <c r="X459" s="31"/>
      <c r="Y459" s="31"/>
      <c r="Z459" s="31"/>
      <c r="AA459" s="31"/>
      <c r="AB459" s="31"/>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3.5" customHeight="1">
      <c r="A460" s="1"/>
      <c r="B460" s="1"/>
      <c r="C460" s="1"/>
      <c r="D460" s="115"/>
      <c r="E460" s="1"/>
      <c r="F460"/>
      <c r="G460"/>
      <c r="H460"/>
      <c r="I460"/>
      <c r="J460"/>
      <c r="K460"/>
      <c r="L460"/>
      <c r="M460"/>
      <c r="N460"/>
      <c r="O460"/>
      <c r="P460"/>
      <c r="Q460" s="22"/>
      <c r="R460"/>
      <c r="S460"/>
      <c r="T460"/>
      <c r="U460"/>
      <c r="V460" s="25"/>
      <c r="W460" s="16"/>
      <c r="X460" s="31"/>
      <c r="Y460" s="31"/>
      <c r="Z460" s="31"/>
      <c r="AA460" s="31"/>
      <c r="AB460" s="31"/>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3.5" customHeight="1">
      <c r="A461" s="1"/>
      <c r="B461" s="1"/>
      <c r="C461" s="1"/>
      <c r="D461" s="115"/>
      <c r="E461" s="1"/>
      <c r="F461"/>
      <c r="G461"/>
      <c r="H461"/>
      <c r="I461"/>
      <c r="J461"/>
      <c r="K461"/>
      <c r="L461"/>
      <c r="M461"/>
      <c r="N461"/>
      <c r="O461"/>
      <c r="P461"/>
      <c r="Q461" s="22"/>
      <c r="R461"/>
      <c r="S461"/>
      <c r="T461"/>
      <c r="U461"/>
      <c r="V461" s="25"/>
      <c r="W461" s="16"/>
      <c r="X461" s="31"/>
      <c r="Y461" s="31"/>
      <c r="Z461" s="31"/>
      <c r="AA461" s="31"/>
      <c r="AB461" s="3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3.5" customHeight="1">
      <c r="A462" s="1"/>
      <c r="B462" s="1"/>
      <c r="C462" s="1"/>
      <c r="D462" s="115"/>
      <c r="E462" s="1"/>
      <c r="F462"/>
      <c r="G462"/>
      <c r="H462"/>
      <c r="I462"/>
      <c r="J462"/>
      <c r="K462"/>
      <c r="L462"/>
      <c r="M462"/>
      <c r="N462"/>
      <c r="O462"/>
      <c r="P462"/>
      <c r="Q462" s="22"/>
      <c r="R462"/>
      <c r="S462"/>
      <c r="T462"/>
      <c r="U462"/>
      <c r="V462" s="25"/>
      <c r="W462" s="16"/>
      <c r="X462" s="31"/>
      <c r="Y462" s="31"/>
      <c r="Z462" s="31"/>
      <c r="AA462" s="31"/>
      <c r="AB462" s="31"/>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3.5" customHeight="1">
      <c r="A463" s="1"/>
      <c r="B463" s="1"/>
      <c r="C463" s="1"/>
      <c r="D463" s="115"/>
      <c r="E463" s="1"/>
      <c r="F463"/>
      <c r="G463"/>
      <c r="H463"/>
      <c r="I463"/>
      <c r="J463"/>
      <c r="K463"/>
      <c r="L463"/>
      <c r="M463"/>
      <c r="N463"/>
      <c r="O463"/>
      <c r="P463"/>
      <c r="Q463" s="22"/>
      <c r="R463"/>
      <c r="S463"/>
      <c r="T463"/>
      <c r="U463"/>
      <c r="V463" s="25"/>
      <c r="W463" s="16"/>
      <c r="X463" s="31"/>
      <c r="Y463" s="31"/>
      <c r="Z463" s="31"/>
      <c r="AA463" s="31"/>
      <c r="AB463" s="31"/>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3.5" customHeight="1">
      <c r="A464" s="1"/>
      <c r="B464" s="1"/>
      <c r="C464" s="1"/>
      <c r="D464" s="115"/>
      <c r="E464" s="1"/>
      <c r="F464"/>
      <c r="G464"/>
      <c r="H464"/>
      <c r="I464"/>
      <c r="J464"/>
      <c r="K464"/>
      <c r="L464"/>
      <c r="M464"/>
      <c r="N464"/>
      <c r="O464"/>
      <c r="P464"/>
      <c r="Q464" s="22"/>
      <c r="R464"/>
      <c r="S464"/>
      <c r="T464"/>
      <c r="U464"/>
      <c r="V464" s="25"/>
      <c r="W464" s="16"/>
      <c r="X464" s="31"/>
      <c r="Y464" s="31"/>
      <c r="Z464" s="31"/>
      <c r="AA464" s="31"/>
      <c r="AB464" s="31"/>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3.5" customHeight="1">
      <c r="A465" s="1"/>
      <c r="B465" s="1"/>
      <c r="C465" s="1"/>
      <c r="D465" s="115"/>
      <c r="E465" s="1"/>
      <c r="F465"/>
      <c r="G465"/>
      <c r="H465"/>
      <c r="I465"/>
      <c r="J465"/>
      <c r="K465"/>
      <c r="L465"/>
      <c r="M465"/>
      <c r="N465"/>
      <c r="O465"/>
      <c r="P465"/>
      <c r="Q465" s="22"/>
      <c r="R465"/>
      <c r="S465"/>
      <c r="T465"/>
      <c r="U465"/>
      <c r="V465" s="25"/>
      <c r="W465" s="16"/>
      <c r="X465" s="31"/>
      <c r="Y465" s="31"/>
      <c r="Z465" s="31"/>
      <c r="AA465" s="31"/>
      <c r="AB465" s="31"/>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3.5" customHeight="1">
      <c r="A466" s="1"/>
      <c r="B466" s="1"/>
      <c r="C466" s="1"/>
      <c r="D466" s="115"/>
      <c r="E466" s="1"/>
      <c r="F466"/>
      <c r="G466"/>
      <c r="H466"/>
      <c r="I466"/>
      <c r="J466"/>
      <c r="K466"/>
      <c r="L466"/>
      <c r="M466"/>
      <c r="N466"/>
      <c r="O466"/>
      <c r="P466"/>
      <c r="Q466" s="22"/>
      <c r="R466"/>
      <c r="S466"/>
      <c r="T466"/>
      <c r="U466"/>
      <c r="V466" s="25"/>
      <c r="W466" s="16"/>
      <c r="X466" s="31"/>
      <c r="Y466" s="31"/>
      <c r="Z466" s="31"/>
      <c r="AA466" s="31"/>
      <c r="AB466" s="31"/>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3.5" customHeight="1">
      <c r="A467" s="1"/>
      <c r="B467" s="1"/>
      <c r="C467" s="1"/>
      <c r="D467" s="115"/>
      <c r="E467" s="1"/>
      <c r="F467"/>
      <c r="G467"/>
      <c r="H467"/>
      <c r="I467"/>
      <c r="J467"/>
      <c r="K467"/>
      <c r="L467"/>
      <c r="M467"/>
      <c r="N467"/>
      <c r="O467"/>
      <c r="P467"/>
      <c r="Q467" s="22"/>
      <c r="R467"/>
      <c r="S467"/>
      <c r="T467"/>
      <c r="U467"/>
      <c r="V467" s="25"/>
      <c r="W467" s="16"/>
      <c r="X467" s="31"/>
      <c r="Y467" s="31"/>
      <c r="Z467" s="31"/>
      <c r="AA467" s="31"/>
      <c r="AB467" s="31"/>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3.5" customHeight="1">
      <c r="A468" s="1"/>
      <c r="B468" s="1"/>
      <c r="C468" s="1"/>
      <c r="D468" s="115"/>
      <c r="E468" s="1"/>
      <c r="F468"/>
      <c r="G468"/>
      <c r="H468"/>
      <c r="I468"/>
      <c r="J468"/>
      <c r="K468"/>
      <c r="L468"/>
      <c r="M468"/>
      <c r="N468"/>
      <c r="O468"/>
      <c r="P468"/>
      <c r="Q468" s="22"/>
      <c r="R468"/>
      <c r="S468"/>
      <c r="T468"/>
      <c r="U468"/>
      <c r="V468" s="25"/>
      <c r="W468" s="16"/>
      <c r="X468" s="31"/>
      <c r="Y468" s="31"/>
      <c r="Z468" s="31"/>
      <c r="AA468" s="31"/>
      <c r="AB468" s="31"/>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3.5" customHeight="1">
      <c r="A469" s="1"/>
      <c r="B469" s="1"/>
      <c r="C469" s="1"/>
      <c r="D469" s="115"/>
      <c r="E469" s="1"/>
      <c r="F469"/>
      <c r="G469"/>
      <c r="H469"/>
      <c r="I469"/>
      <c r="J469"/>
      <c r="K469"/>
      <c r="L469"/>
      <c r="M469"/>
      <c r="N469"/>
      <c r="O469"/>
      <c r="P469"/>
      <c r="Q469" s="22"/>
      <c r="R469"/>
      <c r="S469"/>
      <c r="T469"/>
      <c r="U469"/>
      <c r="V469" s="25"/>
      <c r="W469" s="16"/>
      <c r="X469" s="31"/>
      <c r="Y469" s="31"/>
      <c r="Z469" s="31"/>
      <c r="AA469" s="31"/>
      <c r="AB469" s="31"/>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3.5" customHeight="1">
      <c r="A470" s="1"/>
      <c r="B470" s="1"/>
      <c r="C470" s="1"/>
      <c r="D470" s="115"/>
      <c r="E470" s="1"/>
      <c r="F470"/>
      <c r="G470"/>
      <c r="H470"/>
      <c r="I470"/>
      <c r="J470"/>
      <c r="K470"/>
      <c r="L470"/>
      <c r="M470"/>
      <c r="N470"/>
      <c r="O470"/>
      <c r="P470"/>
      <c r="Q470" s="22"/>
      <c r="R470"/>
      <c r="S470"/>
      <c r="T470"/>
      <c r="U470"/>
      <c r="V470" s="25"/>
      <c r="W470" s="16"/>
      <c r="X470" s="31"/>
      <c r="Y470" s="31"/>
      <c r="Z470" s="31"/>
      <c r="AA470" s="31"/>
      <c r="AB470" s="31"/>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3.5" customHeight="1">
      <c r="A471" s="1"/>
      <c r="B471" s="1"/>
      <c r="C471" s="1"/>
      <c r="D471" s="115"/>
      <c r="E471" s="1"/>
      <c r="F471"/>
      <c r="G471"/>
      <c r="H471"/>
      <c r="I471"/>
      <c r="J471"/>
      <c r="K471"/>
      <c r="L471"/>
      <c r="M471"/>
      <c r="N471"/>
      <c r="O471"/>
      <c r="P471"/>
      <c r="Q471" s="22"/>
      <c r="R471"/>
      <c r="S471"/>
      <c r="T471"/>
      <c r="U471"/>
      <c r="V471" s="25"/>
      <c r="W471" s="16"/>
      <c r="X471" s="31"/>
      <c r="Y471" s="31"/>
      <c r="Z471" s="31"/>
      <c r="AA471" s="31"/>
      <c r="AB471" s="3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3.5" customHeight="1">
      <c r="A472" s="1"/>
      <c r="B472" s="1"/>
      <c r="C472" s="1"/>
      <c r="D472" s="115"/>
      <c r="E472" s="1"/>
      <c r="F472"/>
      <c r="G472"/>
      <c r="H472"/>
      <c r="I472"/>
      <c r="J472"/>
      <c r="K472"/>
      <c r="L472"/>
      <c r="M472"/>
      <c r="N472"/>
      <c r="O472"/>
      <c r="P472"/>
      <c r="Q472" s="22"/>
      <c r="R472"/>
      <c r="S472"/>
      <c r="T472"/>
      <c r="U472"/>
      <c r="V472" s="25"/>
      <c r="W472" s="16"/>
      <c r="X472" s="31"/>
      <c r="Y472" s="31"/>
      <c r="Z472" s="31"/>
      <c r="AA472" s="31"/>
      <c r="AB472" s="31"/>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3.5" customHeight="1">
      <c r="A473" s="1"/>
      <c r="B473" s="1"/>
      <c r="C473" s="1"/>
      <c r="D473" s="115"/>
      <c r="E473" s="1"/>
      <c r="F473"/>
      <c r="G473"/>
      <c r="H473"/>
      <c r="I473"/>
      <c r="J473"/>
      <c r="K473"/>
      <c r="L473"/>
      <c r="M473"/>
      <c r="N473"/>
      <c r="O473"/>
      <c r="P473"/>
      <c r="Q473" s="22"/>
      <c r="R473"/>
      <c r="S473"/>
      <c r="T473"/>
      <c r="U473"/>
      <c r="V473" s="25"/>
      <c r="W473" s="16"/>
      <c r="X473" s="31"/>
      <c r="Y473" s="31"/>
      <c r="Z473" s="31"/>
      <c r="AA473" s="31"/>
      <c r="AB473" s="3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3.5" customHeight="1">
      <c r="A474" s="1"/>
      <c r="B474" s="1"/>
      <c r="C474" s="1"/>
      <c r="D474" s="115"/>
      <c r="E474" s="1"/>
      <c r="F474"/>
      <c r="G474"/>
      <c r="H474"/>
      <c r="I474"/>
      <c r="J474"/>
      <c r="K474"/>
      <c r="L474"/>
      <c r="M474"/>
      <c r="N474"/>
      <c r="O474"/>
      <c r="P474"/>
      <c r="Q474" s="22"/>
      <c r="R474"/>
      <c r="S474"/>
      <c r="T474"/>
      <c r="U474"/>
      <c r="V474" s="25"/>
      <c r="W474" s="16"/>
      <c r="X474" s="31"/>
      <c r="Y474" s="31"/>
      <c r="Z474" s="31"/>
      <c r="AA474" s="31"/>
      <c r="AB474" s="31"/>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3.5" customHeight="1">
      <c r="A475" s="1"/>
      <c r="B475" s="1"/>
      <c r="C475" s="1"/>
      <c r="D475" s="115"/>
      <c r="E475" s="1"/>
      <c r="F475"/>
      <c r="G475"/>
      <c r="H475"/>
      <c r="I475"/>
      <c r="J475"/>
      <c r="K475"/>
      <c r="L475"/>
      <c r="M475"/>
      <c r="N475"/>
      <c r="O475"/>
      <c r="P475"/>
      <c r="Q475" s="22"/>
      <c r="R475"/>
      <c r="S475"/>
      <c r="T475"/>
      <c r="U475"/>
      <c r="V475" s="25"/>
      <c r="W475" s="16"/>
      <c r="X475" s="31"/>
      <c r="Y475" s="31"/>
      <c r="Z475" s="31"/>
      <c r="AA475" s="31"/>
      <c r="AB475" s="31"/>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3.5" customHeight="1">
      <c r="A476" s="1"/>
      <c r="B476" s="1"/>
      <c r="C476" s="1"/>
      <c r="D476" s="115"/>
      <c r="E476" s="1"/>
      <c r="F476"/>
      <c r="G476"/>
      <c r="H476"/>
      <c r="I476"/>
      <c r="J476"/>
      <c r="K476"/>
      <c r="L476"/>
      <c r="M476"/>
      <c r="N476"/>
      <c r="O476"/>
      <c r="P476"/>
      <c r="Q476" s="22"/>
      <c r="R476"/>
      <c r="S476"/>
      <c r="T476"/>
      <c r="U476"/>
      <c r="V476" s="25"/>
      <c r="W476" s="16"/>
      <c r="X476" s="31"/>
      <c r="Y476" s="31"/>
      <c r="Z476" s="31"/>
      <c r="AA476" s="31"/>
      <c r="AB476" s="31"/>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3.5" customHeight="1">
      <c r="A477" s="1"/>
      <c r="B477" s="1"/>
      <c r="C477" s="1"/>
      <c r="D477" s="115"/>
      <c r="E477" s="1"/>
      <c r="F477"/>
      <c r="G477"/>
      <c r="H477"/>
      <c r="I477"/>
      <c r="J477"/>
      <c r="K477"/>
      <c r="L477"/>
      <c r="M477"/>
      <c r="N477"/>
      <c r="O477"/>
      <c r="P477"/>
      <c r="Q477" s="22"/>
      <c r="R477"/>
      <c r="S477"/>
      <c r="T477"/>
      <c r="U477"/>
      <c r="V477" s="25"/>
      <c r="W477" s="16"/>
      <c r="X477" s="31"/>
      <c r="Y477" s="31"/>
      <c r="Z477" s="31"/>
      <c r="AA477" s="31"/>
      <c r="AB477" s="31"/>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3.5" customHeight="1">
      <c r="A478" s="1"/>
      <c r="B478" s="1"/>
      <c r="C478" s="1"/>
      <c r="D478" s="115"/>
      <c r="E478" s="1"/>
      <c r="F478"/>
      <c r="G478"/>
      <c r="H478"/>
      <c r="I478"/>
      <c r="J478"/>
      <c r="K478"/>
      <c r="L478"/>
      <c r="M478"/>
      <c r="N478"/>
      <c r="O478"/>
      <c r="P478"/>
      <c r="Q478" s="22"/>
      <c r="R478"/>
      <c r="S478"/>
      <c r="T478"/>
      <c r="U478"/>
      <c r="V478" s="25"/>
      <c r="W478" s="16"/>
      <c r="X478" s="31"/>
      <c r="Y478" s="31"/>
      <c r="Z478" s="31"/>
      <c r="AA478" s="31"/>
      <c r="AB478" s="31"/>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3.5" customHeight="1">
      <c r="A479" s="1"/>
      <c r="B479" s="1"/>
      <c r="C479" s="1"/>
      <c r="D479" s="115"/>
      <c r="E479" s="1"/>
      <c r="F479"/>
      <c r="G479"/>
      <c r="H479"/>
      <c r="I479"/>
      <c r="J479"/>
      <c r="K479"/>
      <c r="L479"/>
      <c r="M479"/>
      <c r="N479"/>
      <c r="O479"/>
      <c r="P479"/>
      <c r="Q479" s="22"/>
      <c r="R479"/>
      <c r="S479"/>
      <c r="T479"/>
      <c r="U479"/>
      <c r="V479" s="25"/>
      <c r="W479" s="16"/>
      <c r="X479" s="31"/>
      <c r="Y479" s="31"/>
      <c r="Z479" s="31"/>
      <c r="AA479" s="31"/>
      <c r="AB479" s="31"/>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3.5" customHeight="1">
      <c r="A480" s="1"/>
      <c r="B480" s="1"/>
      <c r="C480" s="1"/>
      <c r="D480" s="115"/>
      <c r="E480" s="1"/>
      <c r="F480"/>
      <c r="G480"/>
      <c r="H480"/>
      <c r="I480"/>
      <c r="J480"/>
      <c r="K480"/>
      <c r="L480"/>
      <c r="M480"/>
      <c r="N480"/>
      <c r="O480"/>
      <c r="P480"/>
      <c r="Q480" s="22"/>
      <c r="R480"/>
      <c r="S480"/>
      <c r="T480"/>
      <c r="U480"/>
      <c r="V480" s="25"/>
      <c r="W480" s="16"/>
      <c r="X480" s="31"/>
      <c r="Y480" s="31"/>
      <c r="Z480" s="31"/>
      <c r="AA480" s="31"/>
      <c r="AB480" s="31"/>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3.5" customHeight="1">
      <c r="A481" s="1"/>
      <c r="B481" s="1"/>
      <c r="C481" s="1"/>
      <c r="D481" s="115"/>
      <c r="E481" s="1"/>
      <c r="F481"/>
      <c r="G481"/>
      <c r="H481"/>
      <c r="I481"/>
      <c r="J481"/>
      <c r="K481"/>
      <c r="L481"/>
      <c r="M481"/>
      <c r="N481"/>
      <c r="O481"/>
      <c r="P481"/>
      <c r="Q481" s="22"/>
      <c r="R481"/>
      <c r="S481"/>
      <c r="T481"/>
      <c r="U481"/>
      <c r="V481" s="25"/>
      <c r="W481" s="16"/>
      <c r="X481" s="31"/>
      <c r="Y481" s="31"/>
      <c r="Z481" s="31"/>
      <c r="AA481" s="31"/>
      <c r="AB481" s="3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3.5" customHeight="1">
      <c r="A482" s="1"/>
      <c r="B482" s="1"/>
      <c r="C482" s="1"/>
      <c r="D482" s="115"/>
      <c r="E482" s="1"/>
      <c r="F482"/>
      <c r="G482"/>
      <c r="H482"/>
      <c r="I482"/>
      <c r="J482"/>
      <c r="K482"/>
      <c r="L482"/>
      <c r="M482"/>
      <c r="N482"/>
      <c r="O482"/>
      <c r="P482"/>
      <c r="Q482" s="22"/>
      <c r="R482"/>
      <c r="S482"/>
      <c r="T482"/>
      <c r="U482"/>
      <c r="V482" s="25"/>
      <c r="W482" s="16"/>
      <c r="X482" s="31"/>
      <c r="Y482" s="31"/>
      <c r="Z482" s="31"/>
      <c r="AA482" s="31"/>
      <c r="AB482" s="31"/>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3.5" customHeight="1">
      <c r="A483" s="1"/>
      <c r="B483" s="1"/>
      <c r="C483" s="1"/>
      <c r="D483" s="115"/>
      <c r="E483" s="1"/>
      <c r="F483"/>
      <c r="G483"/>
      <c r="H483"/>
      <c r="I483"/>
      <c r="J483"/>
      <c r="K483"/>
      <c r="L483"/>
      <c r="M483"/>
      <c r="N483"/>
      <c r="O483"/>
      <c r="P483"/>
      <c r="Q483" s="22"/>
      <c r="R483"/>
      <c r="S483"/>
      <c r="T483"/>
      <c r="U483"/>
      <c r="V483" s="25"/>
      <c r="W483" s="16"/>
      <c r="X483" s="31"/>
      <c r="Y483" s="31"/>
      <c r="Z483" s="31"/>
      <c r="AA483" s="31"/>
      <c r="AB483" s="31"/>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3.5" customHeight="1">
      <c r="A484" s="1"/>
      <c r="B484" s="1"/>
      <c r="C484" s="1"/>
      <c r="D484" s="115"/>
      <c r="E484" s="1"/>
      <c r="F484"/>
      <c r="G484"/>
      <c r="H484"/>
      <c r="I484"/>
      <c r="J484"/>
      <c r="K484"/>
      <c r="L484"/>
      <c r="M484"/>
      <c r="N484"/>
      <c r="O484"/>
      <c r="P484"/>
      <c r="Q484" s="22"/>
      <c r="R484"/>
      <c r="S484"/>
      <c r="T484"/>
      <c r="U484"/>
      <c r="V484" s="25"/>
      <c r="W484" s="16"/>
      <c r="X484" s="31"/>
      <c r="Y484" s="31"/>
      <c r="Z484" s="31"/>
      <c r="AA484" s="31"/>
      <c r="AB484" s="31"/>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3.5" customHeight="1">
      <c r="A485" s="1"/>
      <c r="B485" s="1"/>
      <c r="C485" s="1"/>
      <c r="D485" s="115"/>
      <c r="E485" s="1"/>
      <c r="F485"/>
      <c r="G485"/>
      <c r="H485"/>
      <c r="I485"/>
      <c r="J485"/>
      <c r="K485"/>
      <c r="L485"/>
      <c r="M485"/>
      <c r="N485"/>
      <c r="O485"/>
      <c r="P485"/>
      <c r="Q485" s="22"/>
      <c r="R485"/>
      <c r="S485"/>
      <c r="T485"/>
      <c r="U485"/>
      <c r="V485" s="25"/>
      <c r="W485" s="16"/>
      <c r="X485" s="31"/>
      <c r="Y485" s="31"/>
      <c r="Z485" s="31"/>
      <c r="AA485" s="31"/>
      <c r="AB485" s="31"/>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3.5" customHeight="1">
      <c r="A486" s="1"/>
      <c r="B486" s="1"/>
      <c r="C486" s="1"/>
      <c r="D486" s="115"/>
      <c r="E486" s="1"/>
      <c r="F486"/>
      <c r="G486"/>
      <c r="H486"/>
      <c r="I486"/>
      <c r="J486"/>
      <c r="K486"/>
      <c r="L486"/>
      <c r="M486"/>
      <c r="N486"/>
      <c r="O486"/>
      <c r="P486"/>
      <c r="Q486" s="22"/>
      <c r="R486"/>
      <c r="S486"/>
      <c r="T486"/>
      <c r="U486"/>
      <c r="V486" s="25"/>
      <c r="W486" s="16"/>
      <c r="X486" s="31"/>
      <c r="Y486" s="31"/>
      <c r="Z486" s="31"/>
      <c r="AA486" s="31"/>
      <c r="AB486" s="31"/>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3.5" customHeight="1">
      <c r="A487" s="1"/>
      <c r="B487" s="1"/>
      <c r="C487" s="1"/>
      <c r="D487" s="115"/>
      <c r="E487" s="1"/>
      <c r="F487"/>
      <c r="G487"/>
      <c r="H487"/>
      <c r="I487"/>
      <c r="J487"/>
      <c r="K487"/>
      <c r="L487"/>
      <c r="M487"/>
      <c r="N487"/>
      <c r="O487"/>
      <c r="P487"/>
      <c r="Q487" s="22"/>
      <c r="R487"/>
      <c r="S487"/>
      <c r="T487"/>
      <c r="U487"/>
      <c r="V487" s="25"/>
      <c r="W487" s="16"/>
      <c r="X487" s="31"/>
      <c r="Y487" s="31"/>
      <c r="Z487" s="31"/>
      <c r="AA487" s="31"/>
      <c r="AB487" s="31"/>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3.5" customHeight="1">
      <c r="A488" s="1"/>
      <c r="B488" s="1"/>
      <c r="C488" s="1"/>
      <c r="D488" s="115"/>
      <c r="E488" s="1"/>
      <c r="F488"/>
      <c r="G488"/>
      <c r="H488"/>
      <c r="I488"/>
      <c r="J488"/>
      <c r="K488"/>
      <c r="L488"/>
      <c r="M488"/>
      <c r="N488"/>
      <c r="O488"/>
      <c r="P488"/>
      <c r="Q488" s="22"/>
      <c r="R488"/>
      <c r="S488"/>
      <c r="T488"/>
      <c r="U488"/>
      <c r="V488" s="25"/>
      <c r="W488" s="16"/>
      <c r="X488" s="31"/>
      <c r="Y488" s="31"/>
      <c r="Z488" s="31"/>
      <c r="AA488" s="31"/>
      <c r="AB488" s="31"/>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3.5" customHeight="1">
      <c r="A489" s="1"/>
      <c r="B489" s="1"/>
      <c r="C489" s="1"/>
      <c r="D489" s="115"/>
      <c r="E489" s="1"/>
      <c r="F489"/>
      <c r="G489"/>
      <c r="H489"/>
      <c r="I489"/>
      <c r="J489"/>
      <c r="K489"/>
      <c r="L489"/>
      <c r="M489"/>
      <c r="N489"/>
      <c r="O489"/>
      <c r="P489"/>
      <c r="Q489" s="22"/>
      <c r="R489"/>
      <c r="S489"/>
      <c r="T489"/>
      <c r="U489"/>
      <c r="V489" s="25"/>
      <c r="W489" s="16"/>
      <c r="X489" s="31"/>
      <c r="Y489" s="31"/>
      <c r="Z489" s="31"/>
      <c r="AA489" s="31"/>
      <c r="AB489" s="31"/>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3.5" customHeight="1">
      <c r="A490" s="1"/>
      <c r="B490" s="1"/>
      <c r="C490" s="1"/>
      <c r="D490" s="115"/>
      <c r="E490" s="1"/>
      <c r="F490"/>
      <c r="G490"/>
      <c r="H490"/>
      <c r="I490"/>
      <c r="J490"/>
      <c r="K490"/>
      <c r="L490"/>
      <c r="M490"/>
      <c r="N490"/>
      <c r="O490"/>
      <c r="P490"/>
      <c r="Q490" s="22"/>
      <c r="R490"/>
      <c r="S490"/>
      <c r="T490"/>
      <c r="U490"/>
      <c r="V490" s="25"/>
      <c r="W490" s="16"/>
      <c r="X490" s="31"/>
      <c r="Y490" s="31"/>
      <c r="Z490" s="31"/>
      <c r="AA490" s="31"/>
      <c r="AB490" s="31"/>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3.5" customHeight="1">
      <c r="A491" s="1"/>
      <c r="B491" s="1"/>
      <c r="C491" s="1"/>
      <c r="D491" s="115"/>
      <c r="E491" s="1"/>
      <c r="F491"/>
      <c r="G491"/>
      <c r="H491"/>
      <c r="I491"/>
      <c r="J491"/>
      <c r="K491"/>
      <c r="L491"/>
      <c r="M491"/>
      <c r="N491"/>
      <c r="O491"/>
      <c r="P491"/>
      <c r="Q491" s="22"/>
      <c r="R491"/>
      <c r="S491"/>
      <c r="T491"/>
      <c r="U491"/>
      <c r="V491" s="25"/>
      <c r="W491" s="16"/>
      <c r="X491" s="31"/>
      <c r="Y491" s="31"/>
      <c r="Z491" s="31"/>
      <c r="AA491" s="31"/>
      <c r="AB491" s="3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3.5" customHeight="1">
      <c r="A492" s="1"/>
      <c r="B492" s="1"/>
      <c r="C492" s="1"/>
      <c r="D492" s="115"/>
      <c r="E492" s="1"/>
      <c r="F492"/>
      <c r="G492"/>
      <c r="H492"/>
      <c r="I492"/>
      <c r="J492"/>
      <c r="K492"/>
      <c r="L492"/>
      <c r="M492"/>
      <c r="N492"/>
      <c r="O492"/>
      <c r="P492"/>
      <c r="Q492" s="22"/>
      <c r="R492"/>
      <c r="S492"/>
      <c r="T492"/>
      <c r="U492"/>
      <c r="V492" s="25"/>
      <c r="W492" s="16"/>
      <c r="X492" s="31"/>
      <c r="Y492" s="31"/>
      <c r="Z492" s="31"/>
      <c r="AA492" s="31"/>
      <c r="AB492" s="31"/>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3.5" customHeight="1">
      <c r="A493" s="1"/>
      <c r="B493" s="1"/>
      <c r="C493" s="1"/>
      <c r="D493" s="115"/>
      <c r="E493" s="1"/>
      <c r="F493"/>
      <c r="G493"/>
      <c r="H493"/>
      <c r="I493"/>
      <c r="J493"/>
      <c r="K493"/>
      <c r="L493"/>
      <c r="M493"/>
      <c r="N493"/>
      <c r="O493"/>
      <c r="P493"/>
      <c r="Q493" s="22"/>
      <c r="R493"/>
      <c r="S493"/>
      <c r="T493"/>
      <c r="U493"/>
      <c r="V493" s="25"/>
      <c r="W493" s="16"/>
      <c r="X493" s="31"/>
      <c r="Y493" s="31"/>
      <c r="Z493" s="31"/>
      <c r="AA493" s="31"/>
      <c r="AB493" s="31"/>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3.5" customHeight="1">
      <c r="A494" s="1"/>
      <c r="B494" s="1"/>
      <c r="C494" s="1"/>
      <c r="D494" s="115"/>
      <c r="E494" s="1"/>
      <c r="F494"/>
      <c r="G494"/>
      <c r="H494"/>
      <c r="I494"/>
      <c r="J494"/>
      <c r="K494"/>
      <c r="L494"/>
      <c r="M494"/>
      <c r="N494"/>
      <c r="O494"/>
      <c r="P494"/>
      <c r="Q494" s="22"/>
      <c r="R494"/>
      <c r="S494"/>
      <c r="T494"/>
      <c r="U494"/>
      <c r="V494" s="25"/>
      <c r="W494" s="16"/>
      <c r="X494" s="31"/>
      <c r="Y494" s="31"/>
      <c r="Z494" s="31"/>
      <c r="AA494" s="31"/>
      <c r="AB494" s="31"/>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3.5" customHeight="1">
      <c r="A495" s="1"/>
      <c r="B495" s="1"/>
      <c r="C495" s="1"/>
      <c r="D495" s="115"/>
      <c r="E495" s="1"/>
      <c r="F495"/>
      <c r="G495"/>
      <c r="H495"/>
      <c r="I495"/>
      <c r="J495"/>
      <c r="K495"/>
      <c r="L495"/>
      <c r="M495"/>
      <c r="N495"/>
      <c r="O495"/>
      <c r="P495"/>
      <c r="Q495" s="22"/>
      <c r="R495"/>
      <c r="S495"/>
      <c r="T495"/>
      <c r="U495"/>
      <c r="V495" s="25"/>
      <c r="W495" s="16"/>
      <c r="X495" s="31"/>
      <c r="Y495" s="31"/>
      <c r="Z495" s="31"/>
      <c r="AA495" s="31"/>
      <c r="AB495" s="31"/>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3.5" customHeight="1">
      <c r="A496" s="1"/>
      <c r="B496" s="1"/>
      <c r="C496" s="1"/>
      <c r="D496" s="115"/>
      <c r="E496" s="1"/>
      <c r="F496"/>
      <c r="G496"/>
      <c r="H496"/>
      <c r="I496"/>
      <c r="J496"/>
      <c r="K496"/>
      <c r="L496"/>
      <c r="M496"/>
      <c r="N496"/>
      <c r="O496"/>
      <c r="P496"/>
      <c r="Q496" s="22"/>
      <c r="R496"/>
      <c r="S496"/>
      <c r="T496"/>
      <c r="U496"/>
      <c r="V496" s="25"/>
      <c r="W496" s="16"/>
      <c r="X496" s="31"/>
      <c r="Y496" s="31"/>
      <c r="Z496" s="31"/>
      <c r="AA496" s="31"/>
      <c r="AB496" s="31"/>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3.5" customHeight="1">
      <c r="A497" s="1"/>
      <c r="B497" s="1"/>
      <c r="C497" s="1"/>
      <c r="D497" s="115"/>
      <c r="E497" s="1"/>
      <c r="F497"/>
      <c r="G497"/>
      <c r="H497"/>
      <c r="I497"/>
      <c r="J497"/>
      <c r="K497"/>
      <c r="L497"/>
      <c r="M497"/>
      <c r="N497"/>
      <c r="O497"/>
      <c r="P497"/>
      <c r="Q497" s="22"/>
      <c r="R497"/>
      <c r="S497"/>
      <c r="T497"/>
      <c r="U497"/>
      <c r="V497" s="25"/>
      <c r="W497" s="16"/>
      <c r="X497" s="31"/>
      <c r="Y497" s="31"/>
      <c r="Z497" s="31"/>
      <c r="AA497" s="31"/>
      <c r="AB497" s="31"/>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3.5" customHeight="1">
      <c r="A498" s="1"/>
      <c r="B498" s="1"/>
      <c r="C498" s="1"/>
      <c r="D498" s="115"/>
      <c r="E498" s="1"/>
      <c r="F498"/>
      <c r="G498"/>
      <c r="H498"/>
      <c r="I498"/>
      <c r="J498"/>
      <c r="K498"/>
      <c r="L498"/>
      <c r="M498"/>
      <c r="N498"/>
      <c r="O498"/>
      <c r="P498"/>
      <c r="Q498" s="22"/>
      <c r="R498"/>
      <c r="S498"/>
      <c r="T498"/>
      <c r="U498"/>
      <c r="V498" s="25"/>
      <c r="W498" s="16"/>
      <c r="X498" s="31"/>
      <c r="Y498" s="31"/>
      <c r="Z498" s="31"/>
      <c r="AA498" s="31"/>
      <c r="AB498" s="31"/>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3.5" customHeight="1">
      <c r="A499" s="1"/>
      <c r="B499" s="1"/>
      <c r="C499" s="1"/>
      <c r="D499" s="115"/>
      <c r="E499" s="1"/>
      <c r="F499"/>
      <c r="G499"/>
      <c r="H499"/>
      <c r="I499"/>
      <c r="J499"/>
      <c r="K499"/>
      <c r="L499"/>
      <c r="M499"/>
      <c r="N499"/>
      <c r="O499"/>
      <c r="P499"/>
      <c r="Q499" s="22"/>
      <c r="R499"/>
      <c r="S499"/>
      <c r="T499"/>
      <c r="U499"/>
      <c r="V499" s="25"/>
      <c r="W499" s="16"/>
      <c r="X499" s="31"/>
      <c r="Y499" s="31"/>
      <c r="Z499" s="31"/>
      <c r="AA499" s="31"/>
      <c r="AB499" s="31"/>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3.5" customHeight="1">
      <c r="A500" s="1"/>
      <c r="B500" s="1"/>
      <c r="C500" s="1"/>
      <c r="D500" s="115"/>
      <c r="E500" s="1"/>
      <c r="F500"/>
      <c r="G500"/>
      <c r="H500"/>
      <c r="I500"/>
      <c r="J500"/>
      <c r="K500"/>
      <c r="L500"/>
      <c r="M500"/>
      <c r="N500"/>
      <c r="O500"/>
      <c r="P500"/>
      <c r="Q500" s="22"/>
      <c r="R500"/>
      <c r="S500"/>
      <c r="T500"/>
      <c r="U500"/>
      <c r="V500" s="25"/>
      <c r="W500" s="16"/>
      <c r="X500" s="31"/>
      <c r="Y500" s="31"/>
      <c r="Z500" s="31"/>
      <c r="AA500" s="31"/>
      <c r="AB500" s="31"/>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3.5" customHeight="1">
      <c r="A501" s="1"/>
      <c r="B501" s="1"/>
      <c r="C501" s="1"/>
      <c r="D501" s="115"/>
      <c r="E501" s="1"/>
      <c r="F501"/>
      <c r="G501"/>
      <c r="H501"/>
      <c r="I501"/>
      <c r="J501"/>
      <c r="K501"/>
      <c r="L501"/>
      <c r="M501"/>
      <c r="N501"/>
      <c r="O501"/>
      <c r="P501"/>
      <c r="Q501" s="22"/>
      <c r="R501"/>
      <c r="S501"/>
      <c r="T501"/>
      <c r="U501"/>
      <c r="V501" s="25"/>
      <c r="W501" s="16"/>
      <c r="X501" s="31"/>
      <c r="Y501" s="31"/>
      <c r="Z501" s="31"/>
      <c r="AA501" s="31"/>
      <c r="AB501" s="3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3.5" customHeight="1">
      <c r="A502" s="1"/>
      <c r="B502" s="1"/>
      <c r="C502" s="1"/>
      <c r="D502" s="115"/>
      <c r="E502" s="1"/>
      <c r="F502"/>
      <c r="G502"/>
      <c r="H502"/>
      <c r="I502"/>
      <c r="J502"/>
      <c r="K502"/>
      <c r="L502"/>
      <c r="M502"/>
      <c r="N502"/>
      <c r="O502"/>
      <c r="P502"/>
      <c r="Q502" s="22"/>
      <c r="R502"/>
      <c r="S502"/>
      <c r="T502"/>
      <c r="U502"/>
      <c r="V502" s="25"/>
      <c r="W502" s="16"/>
      <c r="X502" s="31"/>
      <c r="Y502" s="31"/>
      <c r="Z502" s="31"/>
      <c r="AA502" s="31"/>
      <c r="AB502" s="31"/>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3.5" customHeight="1">
      <c r="A503" s="1"/>
      <c r="B503" s="1"/>
      <c r="C503" s="1"/>
      <c r="D503" s="115"/>
      <c r="E503" s="1"/>
      <c r="F503"/>
      <c r="G503"/>
      <c r="H503"/>
      <c r="I503"/>
      <c r="J503"/>
      <c r="K503"/>
      <c r="L503"/>
      <c r="M503"/>
      <c r="N503"/>
      <c r="O503"/>
      <c r="P503"/>
      <c r="Q503" s="22"/>
      <c r="R503"/>
      <c r="S503"/>
      <c r="T503"/>
      <c r="U503"/>
      <c r="V503" s="25"/>
      <c r="W503" s="16"/>
      <c r="X503" s="31"/>
      <c r="Y503" s="31"/>
      <c r="Z503" s="31"/>
      <c r="AA503" s="31"/>
      <c r="AB503" s="31"/>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3.5" customHeight="1">
      <c r="A504" s="1"/>
      <c r="B504" s="1"/>
      <c r="C504" s="1"/>
      <c r="D504" s="115"/>
      <c r="E504" s="1"/>
      <c r="F504"/>
      <c r="G504"/>
      <c r="H504"/>
      <c r="I504"/>
      <c r="J504"/>
      <c r="K504"/>
      <c r="L504"/>
      <c r="M504"/>
      <c r="N504"/>
      <c r="O504"/>
      <c r="P504"/>
      <c r="Q504" s="22"/>
      <c r="R504"/>
      <c r="S504"/>
      <c r="T504"/>
      <c r="U504"/>
      <c r="V504" s="25"/>
      <c r="W504" s="16"/>
      <c r="X504" s="31"/>
      <c r="Y504" s="31"/>
      <c r="Z504" s="31"/>
      <c r="AA504" s="31"/>
      <c r="AB504" s="31"/>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3.5" customHeight="1">
      <c r="A505" s="1"/>
      <c r="B505" s="1"/>
      <c r="C505" s="1"/>
      <c r="D505" s="115"/>
      <c r="E505" s="1"/>
      <c r="F505"/>
      <c r="G505"/>
      <c r="H505"/>
      <c r="I505"/>
      <c r="J505"/>
      <c r="K505"/>
      <c r="L505"/>
      <c r="M505"/>
      <c r="N505"/>
      <c r="O505"/>
      <c r="P505"/>
      <c r="Q505" s="22"/>
      <c r="R505"/>
      <c r="S505"/>
      <c r="T505"/>
      <c r="U505"/>
      <c r="V505" s="25"/>
      <c r="W505" s="16"/>
      <c r="X505" s="31"/>
      <c r="Y505" s="31"/>
      <c r="Z505" s="31"/>
      <c r="AA505" s="31"/>
      <c r="AB505" s="31"/>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3.5" customHeight="1">
      <c r="A506" s="1"/>
      <c r="B506" s="1"/>
      <c r="C506" s="1"/>
      <c r="D506" s="115"/>
      <c r="E506" s="1"/>
      <c r="F506"/>
      <c r="G506"/>
      <c r="H506"/>
      <c r="I506"/>
      <c r="J506"/>
      <c r="K506"/>
      <c r="L506"/>
      <c r="M506"/>
      <c r="N506"/>
      <c r="O506"/>
      <c r="P506"/>
      <c r="Q506" s="22"/>
      <c r="R506"/>
      <c r="S506"/>
      <c r="T506"/>
      <c r="U506"/>
      <c r="V506" s="25"/>
      <c r="W506" s="16"/>
      <c r="X506" s="31"/>
      <c r="Y506" s="31"/>
      <c r="Z506" s="31"/>
      <c r="AA506" s="31"/>
      <c r="AB506" s="31"/>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3.5" customHeight="1">
      <c r="A507" s="1"/>
      <c r="B507" s="1"/>
      <c r="C507" s="1"/>
      <c r="D507" s="115"/>
      <c r="E507" s="1"/>
      <c r="F507"/>
      <c r="G507"/>
      <c r="H507"/>
      <c r="I507"/>
      <c r="J507"/>
      <c r="K507"/>
      <c r="L507"/>
      <c r="M507"/>
      <c r="N507"/>
      <c r="O507"/>
      <c r="P507"/>
      <c r="Q507" s="22"/>
      <c r="R507"/>
      <c r="S507"/>
      <c r="T507"/>
      <c r="U507"/>
      <c r="V507" s="25"/>
      <c r="W507" s="16"/>
      <c r="X507" s="31"/>
      <c r="Y507" s="31"/>
      <c r="Z507" s="31"/>
      <c r="AA507" s="31"/>
      <c r="AB507" s="31"/>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3.5" customHeight="1">
      <c r="A508" s="1"/>
      <c r="B508" s="1"/>
      <c r="C508" s="1"/>
      <c r="D508" s="115"/>
      <c r="E508" s="1"/>
      <c r="F508"/>
      <c r="G508"/>
      <c r="H508"/>
      <c r="I508"/>
      <c r="J508"/>
      <c r="K508"/>
      <c r="L508"/>
      <c r="M508"/>
      <c r="N508"/>
      <c r="O508"/>
      <c r="P508"/>
      <c r="Q508" s="22"/>
      <c r="R508"/>
      <c r="S508"/>
      <c r="T508"/>
      <c r="U508"/>
      <c r="V508" s="25"/>
      <c r="W508" s="16"/>
      <c r="X508" s="31"/>
      <c r="Y508" s="31"/>
      <c r="Z508" s="31"/>
      <c r="AA508" s="31"/>
      <c r="AB508" s="31"/>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3.5" customHeight="1">
      <c r="A509" s="1"/>
      <c r="B509" s="1"/>
      <c r="C509" s="1"/>
      <c r="D509" s="115"/>
      <c r="E509" s="1"/>
      <c r="F509"/>
      <c r="G509"/>
      <c r="H509"/>
      <c r="I509"/>
      <c r="J509"/>
      <c r="K509"/>
      <c r="L509"/>
      <c r="M509"/>
      <c r="N509"/>
      <c r="O509"/>
      <c r="P509"/>
      <c r="Q509" s="22"/>
      <c r="R509"/>
      <c r="S509"/>
      <c r="T509"/>
      <c r="U509"/>
      <c r="V509" s="25"/>
      <c r="W509" s="16"/>
      <c r="X509" s="31"/>
      <c r="Y509" s="31"/>
      <c r="Z509" s="31"/>
      <c r="AA509" s="31"/>
      <c r="AB509" s="31"/>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3.5" customHeight="1">
      <c r="A510" s="1"/>
      <c r="B510" s="1"/>
      <c r="C510" s="1"/>
      <c r="D510" s="115"/>
      <c r="E510" s="1"/>
      <c r="F510"/>
      <c r="G510"/>
      <c r="H510"/>
      <c r="I510"/>
      <c r="J510"/>
      <c r="K510"/>
      <c r="L510"/>
      <c r="M510"/>
      <c r="N510"/>
      <c r="O510"/>
      <c r="P510"/>
      <c r="Q510" s="22"/>
      <c r="R510"/>
      <c r="S510"/>
      <c r="T510"/>
      <c r="U510"/>
      <c r="V510" s="25"/>
      <c r="W510" s="16"/>
      <c r="X510" s="31"/>
      <c r="Y510" s="31"/>
      <c r="Z510" s="31"/>
      <c r="AA510" s="31"/>
      <c r="AB510" s="31"/>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3.5" customHeight="1">
      <c r="A511" s="1"/>
      <c r="B511" s="1"/>
      <c r="C511" s="1"/>
      <c r="D511" s="115"/>
      <c r="E511" s="1"/>
      <c r="F511"/>
      <c r="G511"/>
      <c r="H511"/>
      <c r="I511"/>
      <c r="J511"/>
      <c r="K511"/>
      <c r="L511"/>
      <c r="M511"/>
      <c r="N511"/>
      <c r="O511"/>
      <c r="P511"/>
      <c r="Q511" s="22"/>
      <c r="R511"/>
      <c r="S511"/>
      <c r="T511"/>
      <c r="U511"/>
      <c r="V511" s="25"/>
      <c r="W511" s="16"/>
      <c r="X511" s="31"/>
      <c r="Y511" s="31"/>
      <c r="Z511" s="31"/>
      <c r="AA511" s="31"/>
      <c r="AB511" s="3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3.5" customHeight="1">
      <c r="A512" s="1"/>
      <c r="B512" s="1"/>
      <c r="C512" s="1"/>
      <c r="D512" s="115"/>
      <c r="E512" s="1"/>
      <c r="F512"/>
      <c r="G512"/>
      <c r="H512"/>
      <c r="I512"/>
      <c r="J512"/>
      <c r="K512"/>
      <c r="L512"/>
      <c r="M512"/>
      <c r="N512"/>
      <c r="O512"/>
      <c r="P512"/>
      <c r="Q512" s="22"/>
      <c r="R512"/>
      <c r="S512"/>
      <c r="T512"/>
      <c r="U512"/>
      <c r="V512" s="25"/>
      <c r="W512" s="16"/>
      <c r="X512" s="31"/>
      <c r="Y512" s="31"/>
      <c r="Z512" s="31"/>
      <c r="AA512" s="31"/>
      <c r="AB512" s="31"/>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3.5" customHeight="1">
      <c r="A513" s="1"/>
      <c r="B513" s="1"/>
      <c r="C513" s="1"/>
      <c r="D513" s="115"/>
      <c r="E513" s="1"/>
      <c r="F513"/>
      <c r="G513"/>
      <c r="H513"/>
      <c r="I513"/>
      <c r="J513"/>
      <c r="K513"/>
      <c r="L513"/>
      <c r="M513"/>
      <c r="N513"/>
      <c r="O513"/>
      <c r="P513"/>
      <c r="Q513" s="22"/>
      <c r="R513"/>
      <c r="S513"/>
      <c r="T513"/>
      <c r="U513"/>
      <c r="V513" s="25"/>
      <c r="W513" s="16"/>
      <c r="X513" s="31"/>
      <c r="Y513" s="31"/>
      <c r="Z513" s="31"/>
      <c r="AA513" s="31"/>
      <c r="AB513" s="31"/>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3.5" customHeight="1">
      <c r="A514" s="1"/>
      <c r="B514" s="1"/>
      <c r="C514" s="1"/>
      <c r="D514" s="115"/>
      <c r="E514" s="1"/>
      <c r="F514"/>
      <c r="G514"/>
      <c r="H514"/>
      <c r="I514"/>
      <c r="J514"/>
      <c r="K514"/>
      <c r="L514"/>
      <c r="M514"/>
      <c r="N514"/>
      <c r="O514"/>
      <c r="P514"/>
      <c r="Q514" s="22"/>
      <c r="R514"/>
      <c r="S514"/>
      <c r="T514"/>
      <c r="U514"/>
      <c r="V514" s="25"/>
      <c r="W514" s="16"/>
      <c r="X514" s="31"/>
      <c r="Y514" s="31"/>
      <c r="Z514" s="31"/>
      <c r="AA514" s="31"/>
      <c r="AB514" s="31"/>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3.5" customHeight="1">
      <c r="A515" s="1"/>
      <c r="B515" s="1"/>
      <c r="C515" s="1"/>
      <c r="D515" s="115"/>
      <c r="E515" s="1"/>
      <c r="F515"/>
      <c r="G515"/>
      <c r="H515"/>
      <c r="I515"/>
      <c r="J515"/>
      <c r="K515"/>
      <c r="L515"/>
      <c r="M515"/>
      <c r="N515"/>
      <c r="O515"/>
      <c r="P515"/>
      <c r="Q515" s="22"/>
      <c r="R515"/>
      <c r="S515"/>
      <c r="T515"/>
      <c r="U515"/>
      <c r="V515" s="25"/>
      <c r="W515" s="16"/>
      <c r="X515" s="31"/>
      <c r="Y515" s="31"/>
      <c r="Z515" s="31"/>
      <c r="AA515" s="31"/>
      <c r="AB515" s="31"/>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3.5" customHeight="1">
      <c r="A516" s="1"/>
      <c r="B516" s="1"/>
      <c r="C516" s="1"/>
      <c r="D516" s="115"/>
      <c r="E516" s="1"/>
      <c r="F516"/>
      <c r="G516"/>
      <c r="H516"/>
      <c r="I516"/>
      <c r="J516"/>
      <c r="K516"/>
      <c r="L516"/>
      <c r="M516"/>
      <c r="N516"/>
      <c r="O516"/>
      <c r="P516"/>
      <c r="Q516" s="22"/>
      <c r="R516"/>
      <c r="S516"/>
      <c r="T516"/>
      <c r="U516"/>
      <c r="V516" s="25"/>
      <c r="W516" s="16"/>
      <c r="X516" s="31"/>
      <c r="Y516" s="31"/>
      <c r="Z516" s="31"/>
      <c r="AA516" s="31"/>
      <c r="AB516" s="31"/>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3.5" customHeight="1">
      <c r="A517" s="1"/>
      <c r="B517" s="1"/>
      <c r="C517" s="1"/>
      <c r="D517" s="115"/>
      <c r="E517" s="1"/>
      <c r="F517"/>
      <c r="G517"/>
      <c r="H517"/>
      <c r="I517"/>
      <c r="J517"/>
      <c r="K517"/>
      <c r="L517"/>
      <c r="M517"/>
      <c r="N517"/>
      <c r="O517"/>
      <c r="P517"/>
      <c r="Q517" s="22"/>
      <c r="R517"/>
      <c r="S517"/>
      <c r="T517"/>
      <c r="U517"/>
      <c r="V517" s="25"/>
      <c r="W517" s="16"/>
      <c r="X517" s="31"/>
      <c r="Y517" s="31"/>
      <c r="Z517" s="31"/>
      <c r="AA517" s="31"/>
      <c r="AB517" s="31"/>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13.5" customHeight="1">
      <c r="A518" s="1"/>
      <c r="B518" s="1"/>
      <c r="C518" s="1"/>
      <c r="D518" s="115"/>
      <c r="E518" s="1"/>
      <c r="F518"/>
      <c r="G518"/>
      <c r="H518"/>
      <c r="I518"/>
      <c r="J518"/>
      <c r="K518"/>
      <c r="L518"/>
      <c r="M518"/>
      <c r="N518"/>
      <c r="O518"/>
      <c r="P518"/>
      <c r="Q518" s="22"/>
      <c r="R518"/>
      <c r="S518"/>
      <c r="T518"/>
      <c r="U518"/>
      <c r="V518" s="25"/>
      <c r="W518" s="16"/>
      <c r="X518" s="31"/>
      <c r="Y518" s="31"/>
      <c r="Z518" s="31"/>
      <c r="AA518" s="31"/>
      <c r="AB518" s="31"/>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13.5" customHeight="1">
      <c r="A519" s="1"/>
      <c r="B519" s="1"/>
      <c r="C519" s="1"/>
      <c r="D519" s="115"/>
      <c r="E519" s="1"/>
      <c r="F519"/>
      <c r="G519"/>
      <c r="H519"/>
      <c r="I519"/>
      <c r="J519"/>
      <c r="K519"/>
      <c r="L519"/>
      <c r="M519"/>
      <c r="N519"/>
      <c r="O519"/>
      <c r="P519"/>
      <c r="Q519" s="22"/>
      <c r="R519"/>
      <c r="S519"/>
      <c r="T519"/>
      <c r="U519"/>
      <c r="V519" s="25"/>
      <c r="W519" s="16"/>
      <c r="X519" s="31"/>
      <c r="Y519" s="31"/>
      <c r="Z519" s="31"/>
      <c r="AA519" s="31"/>
      <c r="AB519" s="31"/>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13.5" customHeight="1">
      <c r="A520" s="1"/>
      <c r="B520" s="1"/>
      <c r="C520" s="1"/>
      <c r="D520" s="115"/>
      <c r="E520" s="1"/>
      <c r="F520"/>
      <c r="G520"/>
      <c r="H520"/>
      <c r="I520"/>
      <c r="J520"/>
      <c r="K520"/>
      <c r="L520"/>
      <c r="M520"/>
      <c r="N520"/>
      <c r="O520"/>
      <c r="P520"/>
      <c r="Q520" s="22"/>
      <c r="R520"/>
      <c r="S520"/>
      <c r="T520"/>
      <c r="U520"/>
      <c r="V520" s="25"/>
      <c r="W520" s="16"/>
      <c r="X520" s="31"/>
      <c r="Y520" s="31"/>
      <c r="Z520" s="31"/>
      <c r="AA520" s="31"/>
      <c r="AB520" s="31"/>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13.5" customHeight="1">
      <c r="A521" s="1"/>
      <c r="B521" s="1"/>
      <c r="C521" s="1"/>
      <c r="D521" s="115"/>
      <c r="E521" s="1"/>
      <c r="F521"/>
      <c r="G521"/>
      <c r="H521"/>
      <c r="I521"/>
      <c r="J521"/>
      <c r="K521"/>
      <c r="L521"/>
      <c r="M521"/>
      <c r="N521"/>
      <c r="O521"/>
      <c r="P521"/>
      <c r="Q521" s="22"/>
      <c r="R521"/>
      <c r="S521"/>
      <c r="T521"/>
      <c r="U521"/>
      <c r="V521" s="25"/>
      <c r="W521" s="16"/>
      <c r="X521" s="31"/>
      <c r="Y521" s="31"/>
      <c r="Z521" s="31"/>
      <c r="AA521" s="31"/>
      <c r="AB521" s="3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13.5" customHeight="1">
      <c r="A522" s="1"/>
      <c r="B522" s="1"/>
      <c r="C522" s="1"/>
      <c r="D522" s="115"/>
      <c r="E522" s="1"/>
      <c r="F522"/>
      <c r="G522"/>
      <c r="H522"/>
      <c r="I522"/>
      <c r="J522"/>
      <c r="K522"/>
      <c r="L522"/>
      <c r="M522"/>
      <c r="N522"/>
      <c r="O522"/>
      <c r="P522"/>
      <c r="Q522" s="22"/>
      <c r="R522"/>
      <c r="S522"/>
      <c r="T522"/>
      <c r="U522"/>
      <c r="V522" s="25"/>
      <c r="W522" s="16"/>
      <c r="X522" s="31"/>
      <c r="Y522" s="31"/>
      <c r="Z522" s="31"/>
      <c r="AA522" s="31"/>
      <c r="AB522" s="31"/>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ht="13.5" customHeight="1">
      <c r="A523" s="1"/>
      <c r="B523" s="1"/>
      <c r="C523" s="1"/>
      <c r="D523" s="115"/>
      <c r="E523" s="1"/>
      <c r="F523"/>
      <c r="G523"/>
      <c r="H523"/>
      <c r="I523"/>
      <c r="J523"/>
      <c r="K523"/>
      <c r="L523"/>
      <c r="M523"/>
      <c r="N523"/>
      <c r="O523"/>
      <c r="P523"/>
      <c r="Q523" s="22"/>
      <c r="R523"/>
      <c r="S523"/>
      <c r="T523"/>
      <c r="U523"/>
      <c r="V523" s="25"/>
      <c r="W523" s="16"/>
      <c r="X523" s="31"/>
      <c r="Y523" s="31"/>
      <c r="Z523" s="31"/>
      <c r="AA523" s="31"/>
      <c r="AB523" s="31"/>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ht="13.5" customHeight="1">
      <c r="A524" s="1"/>
      <c r="B524" s="1"/>
      <c r="C524" s="1"/>
      <c r="D524" s="115"/>
      <c r="E524" s="1"/>
      <c r="F524"/>
      <c r="G524"/>
      <c r="H524"/>
      <c r="I524"/>
      <c r="J524"/>
      <c r="K524"/>
      <c r="L524"/>
      <c r="M524"/>
      <c r="N524"/>
      <c r="O524"/>
      <c r="P524"/>
      <c r="Q524" s="22"/>
      <c r="R524"/>
      <c r="S524"/>
      <c r="T524"/>
      <c r="U524"/>
      <c r="V524" s="25"/>
      <c r="W524" s="16"/>
      <c r="X524" s="31"/>
      <c r="Y524" s="31"/>
      <c r="Z524" s="31"/>
      <c r="AA524" s="31"/>
      <c r="AB524" s="31"/>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13.5" customHeight="1">
      <c r="A525" s="1"/>
      <c r="B525" s="1"/>
      <c r="C525" s="1"/>
      <c r="D525" s="115"/>
      <c r="E525" s="1"/>
      <c r="F525"/>
      <c r="G525"/>
      <c r="H525"/>
      <c r="I525"/>
      <c r="J525"/>
      <c r="K525"/>
      <c r="L525"/>
      <c r="M525"/>
      <c r="N525"/>
      <c r="O525"/>
      <c r="P525"/>
      <c r="Q525" s="22"/>
      <c r="R525"/>
      <c r="S525"/>
      <c r="T525"/>
      <c r="U525"/>
      <c r="V525" s="25"/>
      <c r="W525" s="16"/>
      <c r="X525" s="31"/>
      <c r="Y525" s="31"/>
      <c r="Z525" s="31"/>
      <c r="AA525" s="31"/>
      <c r="AB525" s="31"/>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ht="13.5" customHeight="1">
      <c r="A526" s="1"/>
      <c r="B526" s="1"/>
      <c r="C526" s="1"/>
      <c r="D526" s="115"/>
      <c r="E526" s="1"/>
      <c r="F526"/>
      <c r="G526"/>
      <c r="H526"/>
      <c r="I526"/>
      <c r="J526"/>
      <c r="K526"/>
      <c r="L526"/>
      <c r="M526"/>
      <c r="N526"/>
      <c r="O526"/>
      <c r="P526"/>
      <c r="Q526" s="22"/>
      <c r="R526"/>
      <c r="S526"/>
      <c r="T526"/>
      <c r="U526"/>
      <c r="V526" s="25"/>
      <c r="W526" s="16"/>
      <c r="X526" s="31"/>
      <c r="Y526" s="31"/>
      <c r="Z526" s="31"/>
      <c r="AA526" s="31"/>
      <c r="AB526" s="31"/>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ht="13.5" customHeight="1">
      <c r="A527" s="1"/>
      <c r="B527" s="1"/>
      <c r="C527" s="1"/>
      <c r="D527" s="115"/>
      <c r="E527" s="1"/>
      <c r="F527"/>
      <c r="G527"/>
      <c r="H527"/>
      <c r="I527"/>
      <c r="J527"/>
      <c r="K527"/>
      <c r="L527"/>
      <c r="M527"/>
      <c r="N527"/>
      <c r="O527"/>
      <c r="P527"/>
      <c r="Q527" s="22"/>
      <c r="R527"/>
      <c r="S527"/>
      <c r="T527"/>
      <c r="U527"/>
      <c r="V527" s="25"/>
      <c r="W527" s="16"/>
      <c r="X527" s="31"/>
      <c r="Y527" s="31"/>
      <c r="Z527" s="31"/>
      <c r="AA527" s="31"/>
      <c r="AB527" s="31"/>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ht="13.5" customHeight="1">
      <c r="A528" s="1"/>
      <c r="B528" s="1"/>
      <c r="C528" s="1"/>
      <c r="D528" s="115"/>
      <c r="E528" s="1"/>
      <c r="F528"/>
      <c r="G528"/>
      <c r="H528"/>
      <c r="I528"/>
      <c r="J528"/>
      <c r="K528"/>
      <c r="L528"/>
      <c r="M528"/>
      <c r="N528"/>
      <c r="O528"/>
      <c r="P528"/>
      <c r="Q528" s="22"/>
      <c r="R528"/>
      <c r="S528"/>
      <c r="T528"/>
      <c r="U528"/>
      <c r="V528" s="25"/>
      <c r="W528" s="16"/>
      <c r="X528" s="31"/>
      <c r="Y528" s="31"/>
      <c r="Z528" s="31"/>
      <c r="AA528" s="31"/>
      <c r="AB528" s="31"/>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6:28" ht="12.75">
      <c r="F529"/>
      <c r="G529"/>
      <c r="H529"/>
      <c r="I529"/>
      <c r="J529"/>
      <c r="K529"/>
      <c r="L529"/>
      <c r="M529"/>
      <c r="N529"/>
      <c r="O529"/>
      <c r="P529"/>
      <c r="Q529" s="22"/>
      <c r="R529"/>
      <c r="S529"/>
      <c r="T529"/>
      <c r="U529"/>
      <c r="V529" s="25"/>
      <c r="W529" s="16"/>
      <c r="X529" s="31"/>
      <c r="Y529" s="31"/>
      <c r="Z529" s="31"/>
      <c r="AA529" s="31"/>
      <c r="AB529" s="31"/>
    </row>
    <row r="530" spans="6:28" ht="12.75">
      <c r="F530"/>
      <c r="G530"/>
      <c r="H530"/>
      <c r="I530"/>
      <c r="J530"/>
      <c r="K530"/>
      <c r="L530"/>
      <c r="M530"/>
      <c r="N530"/>
      <c r="O530"/>
      <c r="P530"/>
      <c r="Q530" s="22"/>
      <c r="R530"/>
      <c r="S530"/>
      <c r="T530"/>
      <c r="U530"/>
      <c r="V530" s="25"/>
      <c r="W530" s="16"/>
      <c r="X530" s="31"/>
      <c r="Y530" s="31"/>
      <c r="Z530" s="31"/>
      <c r="AA530" s="31"/>
      <c r="AB530" s="31"/>
    </row>
    <row r="531" spans="6:28" ht="12.75">
      <c r="F531"/>
      <c r="G531"/>
      <c r="H531"/>
      <c r="I531"/>
      <c r="J531"/>
      <c r="K531"/>
      <c r="L531"/>
      <c r="M531"/>
      <c r="N531"/>
      <c r="O531"/>
      <c r="P531"/>
      <c r="Q531" s="22"/>
      <c r="R531"/>
      <c r="S531"/>
      <c r="T531"/>
      <c r="U531"/>
      <c r="V531" s="25"/>
      <c r="W531" s="16"/>
      <c r="X531" s="31"/>
      <c r="Y531" s="31"/>
      <c r="Z531" s="31"/>
      <c r="AA531" s="31"/>
      <c r="AB531" s="31"/>
    </row>
    <row r="532" spans="6:28" ht="12.75">
      <c r="F532"/>
      <c r="G532"/>
      <c r="H532"/>
      <c r="I532"/>
      <c r="J532"/>
      <c r="K532"/>
      <c r="L532"/>
      <c r="M532"/>
      <c r="N532"/>
      <c r="O532"/>
      <c r="P532"/>
      <c r="Q532" s="22"/>
      <c r="R532"/>
      <c r="S532"/>
      <c r="T532"/>
      <c r="U532"/>
      <c r="V532" s="25"/>
      <c r="W532" s="16"/>
      <c r="X532" s="31"/>
      <c r="Y532" s="31"/>
      <c r="Z532" s="31"/>
      <c r="AA532" s="31"/>
      <c r="AB532" s="31"/>
    </row>
    <row r="533" spans="6:28" ht="12.75">
      <c r="F533"/>
      <c r="G533"/>
      <c r="H533"/>
      <c r="I533"/>
      <c r="J533"/>
      <c r="K533"/>
      <c r="L533"/>
      <c r="M533"/>
      <c r="N533"/>
      <c r="O533"/>
      <c r="P533"/>
      <c r="Q533" s="22"/>
      <c r="R533"/>
      <c r="S533"/>
      <c r="T533"/>
      <c r="U533"/>
      <c r="V533" s="25"/>
      <c r="W533" s="16"/>
      <c r="X533" s="31"/>
      <c r="Y533" s="31"/>
      <c r="Z533" s="31"/>
      <c r="AA533" s="31"/>
      <c r="AB533" s="31"/>
    </row>
    <row r="534" spans="6:28" ht="12.75">
      <c r="F534"/>
      <c r="G534"/>
      <c r="H534"/>
      <c r="I534"/>
      <c r="J534"/>
      <c r="K534"/>
      <c r="L534"/>
      <c r="M534"/>
      <c r="N534"/>
      <c r="O534"/>
      <c r="P534"/>
      <c r="Q534" s="22"/>
      <c r="R534"/>
      <c r="S534"/>
      <c r="T534"/>
      <c r="U534"/>
      <c r="V534" s="25"/>
      <c r="W534" s="16"/>
      <c r="X534" s="31"/>
      <c r="Y534" s="31"/>
      <c r="Z534" s="31"/>
      <c r="AA534" s="31"/>
      <c r="AB534" s="31"/>
    </row>
    <row r="535" spans="6:28" ht="12.75">
      <c r="F535"/>
      <c r="G535"/>
      <c r="H535"/>
      <c r="I535"/>
      <c r="J535"/>
      <c r="K535"/>
      <c r="L535"/>
      <c r="M535"/>
      <c r="N535"/>
      <c r="O535"/>
      <c r="P535"/>
      <c r="Q535" s="22"/>
      <c r="R535"/>
      <c r="S535"/>
      <c r="T535"/>
      <c r="U535"/>
      <c r="V535" s="25"/>
      <c r="W535" s="16"/>
      <c r="X535" s="31"/>
      <c r="Y535" s="31"/>
      <c r="Z535" s="31"/>
      <c r="AA535" s="31"/>
      <c r="AB535" s="31"/>
    </row>
    <row r="536" spans="6:28" ht="12.75">
      <c r="F536"/>
      <c r="G536"/>
      <c r="H536"/>
      <c r="I536"/>
      <c r="J536"/>
      <c r="K536"/>
      <c r="L536"/>
      <c r="M536"/>
      <c r="N536"/>
      <c r="O536"/>
      <c r="P536"/>
      <c r="Q536" s="22"/>
      <c r="R536"/>
      <c r="S536"/>
      <c r="T536"/>
      <c r="U536"/>
      <c r="V536" s="25"/>
      <c r="W536" s="16"/>
      <c r="X536" s="31"/>
      <c r="Y536" s="31"/>
      <c r="Z536" s="31"/>
      <c r="AA536" s="31"/>
      <c r="AB536" s="31"/>
    </row>
    <row r="537" spans="6:28" ht="12.75">
      <c r="F537"/>
      <c r="G537"/>
      <c r="H537"/>
      <c r="I537"/>
      <c r="J537"/>
      <c r="K537"/>
      <c r="L537"/>
      <c r="M537"/>
      <c r="N537"/>
      <c r="O537"/>
      <c r="P537"/>
      <c r="Q537" s="22"/>
      <c r="R537"/>
      <c r="S537"/>
      <c r="T537"/>
      <c r="U537"/>
      <c r="V537" s="25"/>
      <c r="W537" s="16"/>
      <c r="X537" s="31"/>
      <c r="Y537" s="31"/>
      <c r="Z537" s="31"/>
      <c r="AA537" s="31"/>
      <c r="AB537" s="31"/>
    </row>
    <row r="538" spans="6:28" ht="12.75">
      <c r="F538"/>
      <c r="G538"/>
      <c r="H538"/>
      <c r="I538"/>
      <c r="J538"/>
      <c r="K538"/>
      <c r="L538"/>
      <c r="M538"/>
      <c r="N538"/>
      <c r="O538"/>
      <c r="P538"/>
      <c r="Q538" s="22"/>
      <c r="R538"/>
      <c r="S538"/>
      <c r="T538"/>
      <c r="U538"/>
      <c r="V538" s="25"/>
      <c r="W538" s="16"/>
      <c r="X538" s="31"/>
      <c r="Y538" s="31"/>
      <c r="Z538" s="31"/>
      <c r="AA538" s="31"/>
      <c r="AB538" s="31"/>
    </row>
    <row r="539" spans="6:28" ht="12.75">
      <c r="F539"/>
      <c r="G539"/>
      <c r="H539"/>
      <c r="I539"/>
      <c r="J539"/>
      <c r="K539"/>
      <c r="L539"/>
      <c r="M539"/>
      <c r="N539"/>
      <c r="O539"/>
      <c r="P539"/>
      <c r="Q539" s="22"/>
      <c r="R539"/>
      <c r="S539"/>
      <c r="T539"/>
      <c r="U539"/>
      <c r="V539" s="25"/>
      <c r="W539" s="16"/>
      <c r="X539" s="31"/>
      <c r="Y539" s="31"/>
      <c r="Z539" s="31"/>
      <c r="AA539" s="31"/>
      <c r="AB539" s="31"/>
    </row>
    <row r="540" spans="6:28" ht="12.75">
      <c r="F540"/>
      <c r="G540"/>
      <c r="H540"/>
      <c r="I540"/>
      <c r="J540"/>
      <c r="K540"/>
      <c r="L540"/>
      <c r="M540"/>
      <c r="N540"/>
      <c r="O540"/>
      <c r="P540"/>
      <c r="Q540" s="22"/>
      <c r="R540"/>
      <c r="S540"/>
      <c r="T540"/>
      <c r="U540"/>
      <c r="V540" s="25"/>
      <c r="W540" s="16"/>
      <c r="X540" s="31"/>
      <c r="Y540" s="31"/>
      <c r="Z540" s="31"/>
      <c r="AA540" s="31"/>
      <c r="AB540" s="31"/>
    </row>
    <row r="541" spans="6:28" ht="12.75">
      <c r="F541"/>
      <c r="G541"/>
      <c r="H541"/>
      <c r="I541"/>
      <c r="J541"/>
      <c r="K541"/>
      <c r="L541"/>
      <c r="M541"/>
      <c r="N541"/>
      <c r="O541"/>
      <c r="P541"/>
      <c r="Q541" s="22"/>
      <c r="R541"/>
      <c r="S541"/>
      <c r="T541"/>
      <c r="U541"/>
      <c r="V541" s="25"/>
      <c r="W541" s="16"/>
      <c r="X541" s="31"/>
      <c r="Y541" s="31"/>
      <c r="Z541" s="31"/>
      <c r="AA541" s="31"/>
      <c r="AB541" s="31"/>
    </row>
    <row r="542" spans="6:28" ht="12.75">
      <c r="F542"/>
      <c r="G542"/>
      <c r="H542"/>
      <c r="I542"/>
      <c r="J542"/>
      <c r="K542"/>
      <c r="L542"/>
      <c r="M542"/>
      <c r="N542"/>
      <c r="O542"/>
      <c r="P542"/>
      <c r="Q542" s="22"/>
      <c r="R542"/>
      <c r="S542"/>
      <c r="T542"/>
      <c r="U542"/>
      <c r="V542" s="25"/>
      <c r="W542" s="16"/>
      <c r="X542" s="31"/>
      <c r="Y542" s="31"/>
      <c r="Z542" s="31"/>
      <c r="AA542" s="31"/>
      <c r="AB542" s="31"/>
    </row>
    <row r="543" spans="6:28" ht="12.75">
      <c r="F543"/>
      <c r="G543"/>
      <c r="H543"/>
      <c r="I543"/>
      <c r="J543"/>
      <c r="K543"/>
      <c r="L543"/>
      <c r="M543"/>
      <c r="N543"/>
      <c r="O543"/>
      <c r="P543"/>
      <c r="Q543" s="22"/>
      <c r="R543"/>
      <c r="S543"/>
      <c r="T543"/>
      <c r="U543"/>
      <c r="V543" s="25"/>
      <c r="W543" s="16"/>
      <c r="X543" s="31"/>
      <c r="Y543" s="31"/>
      <c r="Z543" s="31"/>
      <c r="AA543" s="31"/>
      <c r="AB543" s="31"/>
    </row>
    <row r="544" spans="6:28" ht="12.75">
      <c r="F544"/>
      <c r="G544"/>
      <c r="H544"/>
      <c r="I544"/>
      <c r="J544"/>
      <c r="K544"/>
      <c r="L544"/>
      <c r="M544"/>
      <c r="N544"/>
      <c r="O544"/>
      <c r="P544"/>
      <c r="Q544" s="22"/>
      <c r="R544"/>
      <c r="S544"/>
      <c r="T544"/>
      <c r="U544"/>
      <c r="V544" s="25"/>
      <c r="W544" s="16"/>
      <c r="X544" s="31"/>
      <c r="Y544" s="31"/>
      <c r="Z544" s="31"/>
      <c r="AA544" s="31"/>
      <c r="AB544" s="31"/>
    </row>
    <row r="545" spans="6:28" ht="12.75">
      <c r="F545"/>
      <c r="G545"/>
      <c r="H545"/>
      <c r="I545"/>
      <c r="J545"/>
      <c r="K545"/>
      <c r="L545"/>
      <c r="M545"/>
      <c r="N545"/>
      <c r="O545"/>
      <c r="P545"/>
      <c r="Q545" s="22"/>
      <c r="R545"/>
      <c r="S545"/>
      <c r="T545"/>
      <c r="U545"/>
      <c r="V545" s="25"/>
      <c r="W545" s="16"/>
      <c r="X545" s="31"/>
      <c r="Y545" s="31"/>
      <c r="Z545" s="31"/>
      <c r="AA545" s="31"/>
      <c r="AB545" s="31"/>
    </row>
    <row r="546" spans="6:28" ht="12.75">
      <c r="F546"/>
      <c r="G546"/>
      <c r="H546"/>
      <c r="I546"/>
      <c r="J546"/>
      <c r="K546"/>
      <c r="L546"/>
      <c r="M546"/>
      <c r="N546"/>
      <c r="O546"/>
      <c r="P546"/>
      <c r="Q546" s="22"/>
      <c r="R546"/>
      <c r="S546"/>
      <c r="T546"/>
      <c r="U546"/>
      <c r="V546" s="25"/>
      <c r="W546" s="16"/>
      <c r="X546" s="31"/>
      <c r="Y546" s="31"/>
      <c r="Z546" s="31"/>
      <c r="AA546" s="31"/>
      <c r="AB546" s="31"/>
    </row>
    <row r="547" spans="6:28" ht="12.75">
      <c r="F547"/>
      <c r="G547"/>
      <c r="H547"/>
      <c r="I547"/>
      <c r="J547"/>
      <c r="K547"/>
      <c r="L547"/>
      <c r="M547"/>
      <c r="N547"/>
      <c r="O547"/>
      <c r="P547"/>
      <c r="Q547" s="22"/>
      <c r="R547"/>
      <c r="S547"/>
      <c r="T547"/>
      <c r="U547"/>
      <c r="V547" s="25"/>
      <c r="W547" s="16"/>
      <c r="X547" s="31"/>
      <c r="Y547" s="31"/>
      <c r="Z547" s="31"/>
      <c r="AA547" s="31"/>
      <c r="AB547" s="31"/>
    </row>
    <row r="548" spans="6:28" ht="12.75">
      <c r="F548"/>
      <c r="G548"/>
      <c r="H548"/>
      <c r="I548"/>
      <c r="J548"/>
      <c r="K548"/>
      <c r="L548"/>
      <c r="M548"/>
      <c r="N548"/>
      <c r="O548"/>
      <c r="P548"/>
      <c r="Q548" s="22"/>
      <c r="R548"/>
      <c r="S548"/>
      <c r="T548"/>
      <c r="U548"/>
      <c r="V548" s="25"/>
      <c r="W548" s="16"/>
      <c r="X548" s="31"/>
      <c r="Y548" s="31"/>
      <c r="Z548" s="31"/>
      <c r="AA548" s="31"/>
      <c r="AB548" s="31"/>
    </row>
    <row r="549" spans="6:28" ht="12.75">
      <c r="F549"/>
      <c r="G549"/>
      <c r="H549"/>
      <c r="I549"/>
      <c r="J549"/>
      <c r="K549"/>
      <c r="L549"/>
      <c r="M549"/>
      <c r="N549"/>
      <c r="O549"/>
      <c r="P549"/>
      <c r="Q549" s="22"/>
      <c r="R549"/>
      <c r="S549"/>
      <c r="T549"/>
      <c r="U549"/>
      <c r="V549" s="25"/>
      <c r="W549" s="16"/>
      <c r="X549" s="31"/>
      <c r="Y549" s="31"/>
      <c r="Z549" s="31"/>
      <c r="AA549" s="31"/>
      <c r="AB549" s="31"/>
    </row>
    <row r="550" spans="6:28" ht="12.75">
      <c r="F550"/>
      <c r="G550"/>
      <c r="H550"/>
      <c r="I550"/>
      <c r="J550"/>
      <c r="K550"/>
      <c r="L550"/>
      <c r="M550"/>
      <c r="N550"/>
      <c r="O550"/>
      <c r="P550"/>
      <c r="Q550" s="22"/>
      <c r="R550"/>
      <c r="S550"/>
      <c r="T550"/>
      <c r="U550"/>
      <c r="V550" s="25"/>
      <c r="W550" s="16"/>
      <c r="X550" s="31"/>
      <c r="Y550" s="31"/>
      <c r="Z550" s="31"/>
      <c r="AA550" s="31"/>
      <c r="AB550" s="31"/>
    </row>
    <row r="551" spans="6:28" ht="12.75">
      <c r="F551"/>
      <c r="G551"/>
      <c r="H551"/>
      <c r="I551"/>
      <c r="J551"/>
      <c r="K551"/>
      <c r="L551"/>
      <c r="M551"/>
      <c r="N551"/>
      <c r="O551"/>
      <c r="P551"/>
      <c r="Q551" s="22"/>
      <c r="R551"/>
      <c r="S551"/>
      <c r="T551"/>
      <c r="U551"/>
      <c r="V551" s="25"/>
      <c r="W551" s="16"/>
      <c r="X551" s="31"/>
      <c r="Y551" s="31"/>
      <c r="Z551" s="31"/>
      <c r="AA551" s="31"/>
      <c r="AB551" s="31"/>
    </row>
    <row r="552" spans="6:28" ht="12.75">
      <c r="F552"/>
      <c r="G552"/>
      <c r="H552"/>
      <c r="I552"/>
      <c r="J552"/>
      <c r="K552"/>
      <c r="L552"/>
      <c r="M552"/>
      <c r="N552"/>
      <c r="O552"/>
      <c r="P552"/>
      <c r="Q552" s="22"/>
      <c r="R552"/>
      <c r="S552"/>
      <c r="T552"/>
      <c r="U552"/>
      <c r="V552" s="25"/>
      <c r="W552" s="16"/>
      <c r="X552" s="31"/>
      <c r="Y552" s="31"/>
      <c r="Z552" s="31"/>
      <c r="AA552" s="31"/>
      <c r="AB552" s="31"/>
    </row>
    <row r="553" spans="6:28" ht="12.75">
      <c r="F553"/>
      <c r="G553"/>
      <c r="H553"/>
      <c r="I553"/>
      <c r="J553"/>
      <c r="K553"/>
      <c r="L553"/>
      <c r="M553"/>
      <c r="N553"/>
      <c r="O553"/>
      <c r="P553"/>
      <c r="Q553" s="22"/>
      <c r="R553"/>
      <c r="S553"/>
      <c r="T553"/>
      <c r="U553"/>
      <c r="V553" s="25"/>
      <c r="W553" s="16"/>
      <c r="X553" s="31"/>
      <c r="Y553" s="31"/>
      <c r="Z553" s="31"/>
      <c r="AA553" s="31"/>
      <c r="AB553" s="31"/>
    </row>
    <row r="554" spans="6:28" ht="12.75">
      <c r="F554"/>
      <c r="G554"/>
      <c r="H554"/>
      <c r="I554"/>
      <c r="J554"/>
      <c r="K554"/>
      <c r="L554"/>
      <c r="M554"/>
      <c r="N554"/>
      <c r="O554"/>
      <c r="P554"/>
      <c r="Q554" s="22"/>
      <c r="R554"/>
      <c r="S554"/>
      <c r="T554"/>
      <c r="U554"/>
      <c r="V554" s="25"/>
      <c r="W554" s="16"/>
      <c r="X554" s="31"/>
      <c r="Y554" s="31"/>
      <c r="Z554" s="31"/>
      <c r="AA554" s="31"/>
      <c r="AB554" s="31"/>
    </row>
    <row r="555" spans="6:28" ht="12.75">
      <c r="F555"/>
      <c r="G555"/>
      <c r="H555"/>
      <c r="I555"/>
      <c r="J555"/>
      <c r="K555"/>
      <c r="L555"/>
      <c r="M555"/>
      <c r="N555"/>
      <c r="O555"/>
      <c r="P555"/>
      <c r="Q555" s="22"/>
      <c r="R555"/>
      <c r="S555"/>
      <c r="T555"/>
      <c r="U555"/>
      <c r="V555" s="25"/>
      <c r="W555" s="16"/>
      <c r="X555" s="31"/>
      <c r="Y555" s="31"/>
      <c r="Z555" s="31"/>
      <c r="AA555" s="31"/>
      <c r="AB555" s="31"/>
    </row>
    <row r="556" spans="6:28" ht="12.75">
      <c r="F556"/>
      <c r="G556"/>
      <c r="H556"/>
      <c r="I556"/>
      <c r="J556"/>
      <c r="K556"/>
      <c r="L556"/>
      <c r="M556"/>
      <c r="N556"/>
      <c r="O556"/>
      <c r="P556"/>
      <c r="Q556" s="22"/>
      <c r="R556"/>
      <c r="S556"/>
      <c r="T556"/>
      <c r="U556"/>
      <c r="V556" s="25"/>
      <c r="W556" s="16"/>
      <c r="X556" s="31"/>
      <c r="Y556" s="31"/>
      <c r="Z556" s="31"/>
      <c r="AA556" s="31"/>
      <c r="AB556" s="31"/>
    </row>
    <row r="557" spans="6:28" ht="12.75">
      <c r="F557"/>
      <c r="G557"/>
      <c r="H557"/>
      <c r="I557"/>
      <c r="J557"/>
      <c r="K557"/>
      <c r="L557"/>
      <c r="M557"/>
      <c r="N557"/>
      <c r="O557"/>
      <c r="P557"/>
      <c r="Q557" s="22"/>
      <c r="R557"/>
      <c r="S557"/>
      <c r="T557"/>
      <c r="U557"/>
      <c r="V557" s="25"/>
      <c r="W557" s="16"/>
      <c r="X557" s="31"/>
      <c r="Y557" s="31"/>
      <c r="Z557" s="31"/>
      <c r="AA557" s="31"/>
      <c r="AB557" s="31"/>
    </row>
    <row r="558" spans="6:28" ht="12.75">
      <c r="F558"/>
      <c r="G558"/>
      <c r="H558"/>
      <c r="I558"/>
      <c r="J558"/>
      <c r="K558"/>
      <c r="L558"/>
      <c r="M558"/>
      <c r="N558"/>
      <c r="O558"/>
      <c r="P558"/>
      <c r="Q558" s="22"/>
      <c r="R558"/>
      <c r="S558"/>
      <c r="T558"/>
      <c r="U558"/>
      <c r="V558" s="25"/>
      <c r="W558" s="16"/>
      <c r="X558" s="31"/>
      <c r="Y558" s="31"/>
      <c r="Z558" s="31"/>
      <c r="AA558" s="31"/>
      <c r="AB558" s="31"/>
    </row>
  </sheetData>
  <sheetProtection/>
  <mergeCells count="16">
    <mergeCell ref="D2:F2"/>
    <mergeCell ref="G7:S7"/>
    <mergeCell ref="L8:O8"/>
    <mergeCell ref="C4:AB4"/>
    <mergeCell ref="AB7:AB9"/>
    <mergeCell ref="G8:G9"/>
    <mergeCell ref="H8:K8"/>
    <mergeCell ref="F7:F9"/>
    <mergeCell ref="P8:S8"/>
    <mergeCell ref="T8:T9"/>
    <mergeCell ref="X8:X9"/>
    <mergeCell ref="Y8:Y9"/>
    <mergeCell ref="C7:E9"/>
    <mergeCell ref="T7:AA7"/>
    <mergeCell ref="Z8:AA8"/>
    <mergeCell ref="U8:W8"/>
  </mergeCells>
  <hyperlinks>
    <hyperlink ref="M175" r:id="rId1" tooltip="О распределении субсидий из республиканского бюджета Чувашской Республики бюджетам муниципальных районов и бюджетам городских округов на проведение энергетического обследования зданий учреждений здравоохранения Чувашской Республики в 2011 году" display="http://gov.cap.ru/list2/view/02SV_LAW_OV/form.asp?gov_id=22&amp;pos=2&amp;id=115537"/>
  </hyperlinks>
  <printOptions horizontalCentered="1"/>
  <pageMargins left="0.28" right="0.17" top="0.53" bottom="0.17" header="0.17" footer="0"/>
  <pageSetup firstPageNumber="21" useFirstPageNumber="1" horizontalDpi="600" verticalDpi="600" orientation="landscape" paperSize="9" scale="50" r:id="rId2"/>
  <headerFooter alignWithMargins="0">
    <oddFooter>&amp;R&amp;P</oddFooter>
  </headerFooter>
  <rowBreaks count="3" manualBreakCount="3">
    <brk id="73" min="2" max="27" man="1"/>
    <brk id="92" min="2" max="27" man="1"/>
    <brk id="148" min="2" max="27" man="1"/>
  </rowBreaks>
</worksheet>
</file>

<file path=xl/worksheets/sheet2.xml><?xml version="1.0" encoding="utf-8"?>
<worksheet xmlns="http://schemas.openxmlformats.org/spreadsheetml/2006/main" xmlns:r="http://schemas.openxmlformats.org/officeDocument/2006/relationships">
  <dimension ref="B2:M58"/>
  <sheetViews>
    <sheetView zoomScalePageLayoutView="0" workbookViewId="0" topLeftCell="A18">
      <selection activeCell="I28" sqref="I28"/>
    </sheetView>
  </sheetViews>
  <sheetFormatPr defaultColWidth="9.00390625" defaultRowHeight="12.75"/>
  <cols>
    <col min="1" max="1" width="2.375" style="0" customWidth="1"/>
    <col min="2" max="2" width="9.125" style="0" customWidth="1"/>
    <col min="4" max="4" width="11.00390625" style="186" customWidth="1"/>
  </cols>
  <sheetData>
    <row r="2" spans="2:13" ht="12.75">
      <c r="B2" s="145" t="s">
        <v>462</v>
      </c>
      <c r="C2" s="146" t="s">
        <v>463</v>
      </c>
      <c r="D2" s="182"/>
      <c r="E2" s="146"/>
      <c r="F2" s="146"/>
      <c r="G2" s="146"/>
      <c r="H2" s="146"/>
      <c r="I2" s="146"/>
      <c r="J2" s="146"/>
      <c r="K2" s="146"/>
      <c r="L2" s="146"/>
      <c r="M2" s="147"/>
    </row>
    <row r="3" spans="2:13" ht="12.75">
      <c r="B3" s="148" t="s">
        <v>458</v>
      </c>
      <c r="C3" s="149" t="s">
        <v>459</v>
      </c>
      <c r="D3" s="183">
        <v>4</v>
      </c>
      <c r="E3" s="149">
        <v>5</v>
      </c>
      <c r="F3" s="149">
        <v>6</v>
      </c>
      <c r="G3" s="149">
        <v>7</v>
      </c>
      <c r="H3" s="149">
        <v>8</v>
      </c>
      <c r="I3" s="149">
        <v>9</v>
      </c>
      <c r="J3" s="149">
        <v>10</v>
      </c>
      <c r="K3" s="149">
        <v>11</v>
      </c>
      <c r="L3" s="149">
        <v>13</v>
      </c>
      <c r="M3" s="150" t="s">
        <v>460</v>
      </c>
    </row>
    <row r="4" spans="2:13" ht="12.75">
      <c r="B4" s="151"/>
      <c r="C4" s="152"/>
      <c r="D4" s="154"/>
      <c r="E4" s="152"/>
      <c r="F4" s="152"/>
      <c r="G4" s="152"/>
      <c r="H4" s="152"/>
      <c r="I4" s="152"/>
      <c r="J4" s="152"/>
      <c r="K4" s="152"/>
      <c r="L4" s="152"/>
      <c r="M4" s="150"/>
    </row>
    <row r="5" spans="2:13" ht="12.75">
      <c r="B5" s="151">
        <v>12747.7</v>
      </c>
      <c r="C5" s="152">
        <v>939</v>
      </c>
      <c r="D5" s="154">
        <v>478.1</v>
      </c>
      <c r="E5" s="152">
        <v>11584.6</v>
      </c>
      <c r="F5" s="152">
        <v>186.8</v>
      </c>
      <c r="G5" s="152">
        <v>847.2</v>
      </c>
      <c r="H5" s="152">
        <v>317.8</v>
      </c>
      <c r="I5" s="152">
        <v>5887.5</v>
      </c>
      <c r="J5" s="152">
        <v>1378.8</v>
      </c>
      <c r="K5" s="152">
        <v>4192.4</v>
      </c>
      <c r="L5" s="152">
        <v>635.3</v>
      </c>
      <c r="M5" s="150"/>
    </row>
    <row r="6" spans="2:13" ht="12.75">
      <c r="B6" s="151">
        <v>3169.5</v>
      </c>
      <c r="C6" s="152">
        <v>1057.5</v>
      </c>
      <c r="D6" s="154">
        <v>2149.6</v>
      </c>
      <c r="E6" s="152">
        <v>7324.6</v>
      </c>
      <c r="F6" s="152"/>
      <c r="G6" s="152">
        <v>5894.3</v>
      </c>
      <c r="H6" s="152">
        <v>648.2</v>
      </c>
      <c r="I6" s="152">
        <v>5965.3</v>
      </c>
      <c r="J6" s="152">
        <v>2402.4</v>
      </c>
      <c r="K6" s="152">
        <v>288.7</v>
      </c>
      <c r="L6" s="152"/>
      <c r="M6" s="150"/>
    </row>
    <row r="7" spans="2:13" ht="12.75">
      <c r="B7" s="151">
        <v>30</v>
      </c>
      <c r="C7" s="152"/>
      <c r="D7" s="154">
        <v>304</v>
      </c>
      <c r="E7" s="152">
        <v>213.8</v>
      </c>
      <c r="F7" s="152"/>
      <c r="G7" s="152">
        <v>45661.5</v>
      </c>
      <c r="H7" s="152">
        <v>1779.5</v>
      </c>
      <c r="I7" s="152">
        <v>83.2</v>
      </c>
      <c r="J7" s="152">
        <v>18595.5</v>
      </c>
      <c r="K7" s="152"/>
      <c r="L7" s="152"/>
      <c r="M7" s="150"/>
    </row>
    <row r="8" spans="2:13" ht="12.75">
      <c r="B8" s="151">
        <v>18727.1</v>
      </c>
      <c r="C8" s="152"/>
      <c r="D8" s="154"/>
      <c r="E8" s="152">
        <v>161.8</v>
      </c>
      <c r="F8" s="152"/>
      <c r="G8" s="152">
        <v>30173.5</v>
      </c>
      <c r="H8" s="152">
        <v>4793.3</v>
      </c>
      <c r="I8" s="152">
        <v>11929.6</v>
      </c>
      <c r="J8" s="152">
        <v>235.6</v>
      </c>
      <c r="K8" s="152"/>
      <c r="L8" s="152"/>
      <c r="M8" s="150"/>
    </row>
    <row r="9" spans="2:13" ht="12.75">
      <c r="B9" s="151">
        <v>216.3</v>
      </c>
      <c r="C9" s="152"/>
      <c r="D9" s="154"/>
      <c r="E9" s="152">
        <v>1681.4</v>
      </c>
      <c r="F9" s="152"/>
      <c r="G9" s="152">
        <v>2931.4</v>
      </c>
      <c r="H9" s="152">
        <v>86</v>
      </c>
      <c r="I9" s="152">
        <v>1812.7</v>
      </c>
      <c r="J9" s="152">
        <v>6.4</v>
      </c>
      <c r="K9" s="152"/>
      <c r="L9" s="152"/>
      <c r="M9" s="150"/>
    </row>
    <row r="10" spans="2:13" ht="12.75">
      <c r="B10" s="151">
        <v>384.7</v>
      </c>
      <c r="C10" s="152"/>
      <c r="D10" s="154"/>
      <c r="E10" s="152">
        <v>1989.6</v>
      </c>
      <c r="F10" s="152"/>
      <c r="G10" s="152">
        <v>819.3</v>
      </c>
      <c r="H10" s="152"/>
      <c r="I10" s="152">
        <v>1940.5</v>
      </c>
      <c r="J10" s="152">
        <v>534.5</v>
      </c>
      <c r="K10" s="152"/>
      <c r="L10" s="152"/>
      <c r="M10" s="150"/>
    </row>
    <row r="11" spans="2:13" ht="12.75">
      <c r="B11" s="151"/>
      <c r="C11" s="152"/>
      <c r="D11" s="154"/>
      <c r="E11" s="152">
        <v>1559</v>
      </c>
      <c r="F11" s="152"/>
      <c r="G11" s="152">
        <v>1810.3</v>
      </c>
      <c r="H11" s="152"/>
      <c r="I11" s="152">
        <v>150</v>
      </c>
      <c r="J11" s="152">
        <v>8316</v>
      </c>
      <c r="K11" s="152"/>
      <c r="L11" s="152"/>
      <c r="M11" s="150"/>
    </row>
    <row r="12" spans="2:13" ht="12.75">
      <c r="B12" s="151">
        <v>213.8</v>
      </c>
      <c r="C12" s="152"/>
      <c r="D12" s="154"/>
      <c r="E12" s="152">
        <v>5985.6</v>
      </c>
      <c r="F12" s="152"/>
      <c r="G12" s="152">
        <v>20</v>
      </c>
      <c r="H12" s="152"/>
      <c r="I12" s="152">
        <v>20000</v>
      </c>
      <c r="J12" s="152">
        <v>364.9</v>
      </c>
      <c r="K12" s="152"/>
      <c r="L12" s="152"/>
      <c r="M12" s="150"/>
    </row>
    <row r="13" spans="2:13" ht="12.75">
      <c r="B13" s="151">
        <v>3.7</v>
      </c>
      <c r="C13" s="152"/>
      <c r="D13" s="154"/>
      <c r="E13" s="152">
        <v>30000</v>
      </c>
      <c r="F13" s="152"/>
      <c r="G13" s="152">
        <v>40</v>
      </c>
      <c r="H13" s="152"/>
      <c r="I13" s="152">
        <v>40</v>
      </c>
      <c r="J13" s="152">
        <v>853.1</v>
      </c>
      <c r="K13" s="152"/>
      <c r="L13" s="152"/>
      <c r="M13" s="150"/>
    </row>
    <row r="14" spans="2:13" ht="12.75">
      <c r="B14" s="151">
        <v>8.9</v>
      </c>
      <c r="C14" s="152"/>
      <c r="D14" s="154"/>
      <c r="E14" s="152">
        <v>37.8</v>
      </c>
      <c r="F14" s="152"/>
      <c r="G14" s="152">
        <v>58638.2</v>
      </c>
      <c r="H14" s="152"/>
      <c r="I14" s="152"/>
      <c r="J14" s="152">
        <v>13.2</v>
      </c>
      <c r="K14" s="152"/>
      <c r="L14" s="152"/>
      <c r="M14" s="150"/>
    </row>
    <row r="15" spans="2:13" ht="12.75">
      <c r="B15" s="151">
        <v>213.8</v>
      </c>
      <c r="C15" s="152"/>
      <c r="D15" s="154"/>
      <c r="E15" s="152">
        <v>3194.9</v>
      </c>
      <c r="F15" s="152"/>
      <c r="G15" s="152">
        <v>200</v>
      </c>
      <c r="H15" s="152"/>
      <c r="I15" s="152"/>
      <c r="J15" s="152"/>
      <c r="K15" s="152"/>
      <c r="L15" s="152"/>
      <c r="M15" s="150"/>
    </row>
    <row r="16" spans="2:13" ht="12.75">
      <c r="B16" s="151">
        <v>6.8</v>
      </c>
      <c r="C16" s="152"/>
      <c r="D16" s="154"/>
      <c r="E16" s="152">
        <v>13162.1</v>
      </c>
      <c r="F16" s="152"/>
      <c r="G16" s="152">
        <v>2165.7</v>
      </c>
      <c r="H16" s="152"/>
      <c r="I16" s="152"/>
      <c r="J16" s="152"/>
      <c r="K16" s="152"/>
      <c r="L16" s="152"/>
      <c r="M16" s="150"/>
    </row>
    <row r="17" spans="2:13" ht="12.75">
      <c r="B17" s="151">
        <v>131.4</v>
      </c>
      <c r="C17" s="152"/>
      <c r="D17" s="154"/>
      <c r="E17" s="152"/>
      <c r="F17" s="152"/>
      <c r="G17" s="152">
        <v>881.8</v>
      </c>
      <c r="H17" s="152"/>
      <c r="I17" s="152"/>
      <c r="J17" s="152"/>
      <c r="K17" s="152"/>
      <c r="L17" s="152"/>
      <c r="M17" s="150"/>
    </row>
    <row r="18" spans="2:13" ht="12.75">
      <c r="B18" s="151">
        <v>174.7</v>
      </c>
      <c r="C18" s="152"/>
      <c r="D18" s="154"/>
      <c r="E18" s="152"/>
      <c r="F18" s="152"/>
      <c r="G18" s="152">
        <v>1394.4</v>
      </c>
      <c r="H18" s="152"/>
      <c r="I18" s="152"/>
      <c r="J18" s="152"/>
      <c r="K18" s="152"/>
      <c r="L18" s="152"/>
      <c r="M18" s="150"/>
    </row>
    <row r="19" spans="2:13" ht="12.75">
      <c r="B19" s="151"/>
      <c r="C19" s="152"/>
      <c r="D19" s="154"/>
      <c r="E19" s="152"/>
      <c r="F19" s="152"/>
      <c r="G19" s="152"/>
      <c r="H19" s="152"/>
      <c r="I19" s="152"/>
      <c r="J19" s="152"/>
      <c r="K19" s="152"/>
      <c r="L19" s="152"/>
      <c r="M19" s="150"/>
    </row>
    <row r="20" spans="2:13" ht="12.75">
      <c r="B20" s="153">
        <f>B5+B6+B7+B8+B9+B10+B11+B12+B13+B14+B15+B16+B17+B18</f>
        <v>36028.40000000001</v>
      </c>
      <c r="C20" s="154">
        <f aca="true" t="shared" si="0" ref="C20:L20">C5+C6+C7+C8+C9+C10+C11+C12+C13+C14+C15+C16+C17+C18</f>
        <v>1996.5</v>
      </c>
      <c r="D20" s="154">
        <f t="shared" si="0"/>
        <v>2931.7</v>
      </c>
      <c r="E20" s="154">
        <f t="shared" si="0"/>
        <v>76895.20000000001</v>
      </c>
      <c r="F20" s="154">
        <f t="shared" si="0"/>
        <v>186.8</v>
      </c>
      <c r="G20" s="154">
        <f t="shared" si="0"/>
        <v>151477.6</v>
      </c>
      <c r="H20" s="154">
        <f t="shared" si="0"/>
        <v>7624.8</v>
      </c>
      <c r="I20" s="154">
        <f t="shared" si="0"/>
        <v>47808.8</v>
      </c>
      <c r="J20" s="154">
        <f t="shared" si="0"/>
        <v>32700.4</v>
      </c>
      <c r="K20" s="154">
        <f t="shared" si="0"/>
        <v>4481.099999999999</v>
      </c>
      <c r="L20" s="154">
        <f t="shared" si="0"/>
        <v>635.3</v>
      </c>
      <c r="M20" s="155">
        <f>SUM(B20:L20)</f>
        <v>362766.6</v>
      </c>
    </row>
    <row r="21" spans="2:13" ht="12.75">
      <c r="B21" s="156"/>
      <c r="C21" s="157"/>
      <c r="D21" s="184"/>
      <c r="E21" s="157"/>
      <c r="F21" s="157"/>
      <c r="G21" s="157"/>
      <c r="H21" s="157"/>
      <c r="I21" s="157"/>
      <c r="J21" s="157"/>
      <c r="K21" s="157"/>
      <c r="L21" s="157"/>
      <c r="M21" s="158"/>
    </row>
    <row r="22" spans="2:13" ht="12.75">
      <c r="B22" s="152"/>
      <c r="C22" s="152"/>
      <c r="D22" s="154" t="s">
        <v>655</v>
      </c>
      <c r="E22" s="152"/>
      <c r="F22" s="152"/>
      <c r="G22" s="152"/>
      <c r="H22" s="152"/>
      <c r="I22" s="152"/>
      <c r="J22" s="152"/>
      <c r="K22" s="152"/>
      <c r="L22" s="152"/>
      <c r="M22" s="152"/>
    </row>
    <row r="24" spans="3:7" ht="12.75">
      <c r="C24" s="144">
        <v>2011</v>
      </c>
      <c r="D24" s="185">
        <v>2012</v>
      </c>
      <c r="E24" s="144">
        <v>2013</v>
      </c>
      <c r="F24" s="144">
        <v>2014</v>
      </c>
      <c r="G24" s="162"/>
    </row>
    <row r="25" spans="2:6" ht="12.75">
      <c r="B25" s="159" t="s">
        <v>464</v>
      </c>
      <c r="C25">
        <f>12747.7+3.7+8.9+213.8+213.8</f>
        <v>13187.9</v>
      </c>
      <c r="D25" s="186">
        <f>14240.9+459.8+2.5+9.7+626.6</f>
        <v>15339.5</v>
      </c>
      <c r="E25">
        <f>13006.5+236.9+2.5+10.2+236.9</f>
        <v>13493</v>
      </c>
      <c r="F25">
        <f>14173.6+237.6+2.7+10.7+237.6</f>
        <v>14662.200000000003</v>
      </c>
    </row>
    <row r="26" spans="2:4" ht="12.75">
      <c r="B26" s="159" t="s">
        <v>242</v>
      </c>
      <c r="C26">
        <v>6.8</v>
      </c>
      <c r="D26" s="186">
        <v>55.2</v>
      </c>
    </row>
    <row r="27" spans="2:6" ht="12.75">
      <c r="B27" s="159" t="s">
        <v>465</v>
      </c>
      <c r="C27">
        <v>3169.5</v>
      </c>
      <c r="D27" s="186">
        <v>3685.1</v>
      </c>
      <c r="E27">
        <v>3646</v>
      </c>
      <c r="F27">
        <v>3738.9</v>
      </c>
    </row>
    <row r="28" spans="2:4" ht="12.75">
      <c r="B28" s="159" t="s">
        <v>466</v>
      </c>
      <c r="C28">
        <v>30</v>
      </c>
      <c r="D28" s="186">
        <v>40</v>
      </c>
    </row>
    <row r="29" spans="2:6" ht="12.75">
      <c r="B29" s="159" t="s">
        <v>467</v>
      </c>
      <c r="D29" s="186">
        <v>181.9</v>
      </c>
      <c r="E29">
        <v>303</v>
      </c>
      <c r="F29">
        <v>309.1</v>
      </c>
    </row>
    <row r="30" spans="2:6" ht="12.75">
      <c r="B30" s="159" t="s">
        <v>468</v>
      </c>
      <c r="C30">
        <f>18727.2+216.3+384.7+131.4+174.7</f>
        <v>19634.300000000003</v>
      </c>
      <c r="D30" s="186">
        <f>551.9+75+550+510+1181.1+4.2+42.7</f>
        <v>2914.8999999999996</v>
      </c>
      <c r="E30">
        <f>1010+561</f>
        <v>1571</v>
      </c>
      <c r="F30">
        <f>1030.2+572.2</f>
        <v>1602.4</v>
      </c>
    </row>
    <row r="31" spans="2:6" ht="12.75">
      <c r="B31" s="159" t="s">
        <v>469</v>
      </c>
      <c r="C31">
        <v>1057.5</v>
      </c>
      <c r="D31" s="186">
        <v>1179</v>
      </c>
      <c r="E31">
        <v>1246.4</v>
      </c>
      <c r="F31">
        <v>1246.4</v>
      </c>
    </row>
    <row r="32" spans="2:6" ht="12.75">
      <c r="B32" s="159" t="s">
        <v>470</v>
      </c>
      <c r="C32">
        <v>939</v>
      </c>
      <c r="D32" s="186">
        <v>944.5</v>
      </c>
      <c r="E32">
        <v>917.9</v>
      </c>
      <c r="F32">
        <v>1000.6</v>
      </c>
    </row>
    <row r="33" ht="12.75">
      <c r="B33" s="159" t="s">
        <v>471</v>
      </c>
    </row>
    <row r="34" spans="2:6" ht="12.75">
      <c r="B34" s="207" t="s">
        <v>472</v>
      </c>
      <c r="C34">
        <f>2149.6+304</f>
        <v>2453.6</v>
      </c>
      <c r="D34" s="185">
        <f>1450+609.5+14743.3+2718.8</f>
        <v>19521.6</v>
      </c>
      <c r="E34">
        <v>7387.7</v>
      </c>
      <c r="F34">
        <v>7902.2</v>
      </c>
    </row>
    <row r="35" spans="2:6" ht="12.75">
      <c r="B35" s="159" t="s">
        <v>473</v>
      </c>
      <c r="C35">
        <f>478.1</f>
        <v>478.1</v>
      </c>
      <c r="D35" s="195">
        <f>662.2+984+18125</f>
        <v>19771.2</v>
      </c>
      <c r="E35">
        <f>315.8+33</f>
        <v>348.8</v>
      </c>
      <c r="F35">
        <f>322.1+33.7</f>
        <v>355.8</v>
      </c>
    </row>
    <row r="36" spans="2:6" ht="12.75">
      <c r="B36" s="159" t="s">
        <v>474</v>
      </c>
      <c r="C36">
        <f>213.8+1559+5985.6+30000</f>
        <v>37758.4</v>
      </c>
      <c r="D36" s="186">
        <f>1269.8+2243.1+1677.4+6315.7+47046.7</f>
        <v>58552.7</v>
      </c>
      <c r="E36">
        <v>1618</v>
      </c>
      <c r="F36">
        <v>1650.3</v>
      </c>
    </row>
    <row r="37" spans="2:6" ht="12.75">
      <c r="B37" s="159" t="s">
        <v>451</v>
      </c>
      <c r="C37">
        <f>11584.6+3194.9+13162.1</f>
        <v>27941.6</v>
      </c>
      <c r="D37" s="186">
        <f>8600+13162.1</f>
        <v>21762.1</v>
      </c>
      <c r="E37">
        <f>5050</f>
        <v>5050</v>
      </c>
      <c r="F37">
        <f>5151</f>
        <v>5151</v>
      </c>
    </row>
    <row r="38" spans="2:6" ht="12.75">
      <c r="B38" s="159" t="s">
        <v>475</v>
      </c>
      <c r="C38">
        <f>7324.6+161.7+1681.4+1989.6+37.8</f>
        <v>11195.1</v>
      </c>
      <c r="D38" s="186">
        <f>209.3+1229.2+3284+11483.1</f>
        <v>16205.6</v>
      </c>
      <c r="E38">
        <f>7916.4+217.9+1225.9+3059.7</f>
        <v>12419.899999999998</v>
      </c>
      <c r="F38">
        <f>8034.7+222.2+3290.4+1120.9</f>
        <v>12668.199999999999</v>
      </c>
    </row>
    <row r="39" spans="2:6" ht="12.75">
      <c r="B39" s="159" t="s">
        <v>476</v>
      </c>
      <c r="C39">
        <v>186.8</v>
      </c>
      <c r="E39">
        <v>192.8</v>
      </c>
      <c r="F39">
        <v>196.7</v>
      </c>
    </row>
    <row r="40" spans="2:6" ht="12.75">
      <c r="B40" s="208" t="s">
        <v>449</v>
      </c>
      <c r="C40">
        <f>45661.5+40+881.8+1394.4</f>
        <v>47977.700000000004</v>
      </c>
      <c r="D40" s="186">
        <f>58184.4+32677.4+440.8</f>
        <v>91302.6</v>
      </c>
      <c r="E40">
        <v>52068.9</v>
      </c>
      <c r="F40">
        <v>54356.2</v>
      </c>
    </row>
    <row r="41" spans="2:6" ht="12.75">
      <c r="B41" s="159" t="s">
        <v>243</v>
      </c>
      <c r="C41">
        <f>30173.5+1810.3+20+58638.2+200+2165.7</f>
        <v>93007.7</v>
      </c>
      <c r="D41" s="186">
        <f>41117.3+1699.7+69108.2+3933.6+2747.6+5686.4+100</f>
        <v>124392.8</v>
      </c>
      <c r="E41">
        <f>32276.7+4747.6+1828+72125.4+1132.7</f>
        <v>112110.4</v>
      </c>
      <c r="F41">
        <f>33059.3+5130.1+1828+73383.8</f>
        <v>113401.20000000001</v>
      </c>
    </row>
    <row r="42" spans="2:6" ht="12.75">
      <c r="B42" s="159" t="s">
        <v>179</v>
      </c>
      <c r="C42">
        <f>2931.4</f>
        <v>2931.4</v>
      </c>
      <c r="D42" s="186">
        <f>4389</f>
        <v>4389</v>
      </c>
      <c r="E42">
        <f>5028.7</f>
        <v>5028.7</v>
      </c>
      <c r="F42">
        <f>5064.2</f>
        <v>5064.2</v>
      </c>
    </row>
    <row r="43" spans="2:6" ht="12.75">
      <c r="B43" s="159" t="s">
        <v>477</v>
      </c>
      <c r="C43">
        <f>847.2+5894.3+819.3</f>
        <v>7560.8</v>
      </c>
      <c r="D43" s="186">
        <f>961.3+6943.5+1096.2+200+301.9</f>
        <v>9502.9</v>
      </c>
      <c r="E43">
        <f>961.3+6892.2+1196</f>
        <v>9049.5</v>
      </c>
      <c r="F43">
        <f>961.3+7519.8+1240</f>
        <v>9721.1</v>
      </c>
    </row>
    <row r="44" spans="2:6" ht="12.75">
      <c r="B44" s="159" t="s">
        <v>478</v>
      </c>
      <c r="C44">
        <f>1779.5+4793.3+86</f>
        <v>6658.8</v>
      </c>
      <c r="E44">
        <f>1828.8+5584.4+77.6</f>
        <v>7490.8</v>
      </c>
      <c r="F44">
        <f>1865.4+5697.7+77.6</f>
        <v>7640.700000000001</v>
      </c>
    </row>
    <row r="45" spans="2:6" ht="12.75">
      <c r="B45" s="159" t="s">
        <v>479</v>
      </c>
      <c r="C45">
        <f>317.8+648.2</f>
        <v>966</v>
      </c>
      <c r="E45">
        <f>318.6+662.2+316.4</f>
        <v>1297.2</v>
      </c>
      <c r="F45">
        <f>325+675.4+322.7</f>
        <v>1323.1</v>
      </c>
    </row>
    <row r="46" spans="2:3" ht="12.75">
      <c r="B46" s="159" t="s">
        <v>480</v>
      </c>
      <c r="C46">
        <v>5887.5</v>
      </c>
    </row>
    <row r="47" spans="2:3" ht="12.75">
      <c r="B47" s="159" t="s">
        <v>481</v>
      </c>
      <c r="C47">
        <v>5965.3</v>
      </c>
    </row>
    <row r="48" spans="2:3" ht="12.75">
      <c r="B48" s="159" t="s">
        <v>482</v>
      </c>
      <c r="C48">
        <v>83.2</v>
      </c>
    </row>
    <row r="49" spans="2:3" ht="12.75">
      <c r="B49" s="159" t="s">
        <v>386</v>
      </c>
      <c r="C49">
        <f>11929.6+1940.5</f>
        <v>13870.1</v>
      </c>
    </row>
    <row r="50" spans="2:3" ht="12.75">
      <c r="B50" s="159" t="s">
        <v>443</v>
      </c>
      <c r="C50">
        <f>1812.7+150+20000+40</f>
        <v>22002.7</v>
      </c>
    </row>
    <row r="51" spans="2:6" ht="12.75">
      <c r="B51" s="159" t="s">
        <v>483</v>
      </c>
      <c r="C51">
        <v>235.6</v>
      </c>
      <c r="E51">
        <v>241.2</v>
      </c>
      <c r="F51">
        <v>246</v>
      </c>
    </row>
    <row r="52" spans="2:6" ht="12.75">
      <c r="B52" s="159" t="s">
        <v>484</v>
      </c>
      <c r="C52">
        <v>1378.8</v>
      </c>
      <c r="E52">
        <v>1279.3</v>
      </c>
      <c r="F52">
        <v>1304.9</v>
      </c>
    </row>
    <row r="53" spans="2:6" ht="12.75">
      <c r="B53" s="159" t="s">
        <v>453</v>
      </c>
      <c r="C53">
        <f>18595.5+8316+13.2+364.9+853.1</f>
        <v>28142.7</v>
      </c>
      <c r="E53">
        <f>1605.5+2164.3+2943.7</f>
        <v>6713.5</v>
      </c>
      <c r="F53">
        <f>1637.6+549.7+3051.3</f>
        <v>5238.6</v>
      </c>
    </row>
    <row r="54" spans="2:6" ht="12.75">
      <c r="B54" s="160">
        <v>1004</v>
      </c>
      <c r="C54">
        <f>2402.4+6.4+534.5</f>
        <v>2943.3</v>
      </c>
      <c r="E54">
        <f>1775.6+7+510.8</f>
        <v>2293.4</v>
      </c>
      <c r="F54">
        <f>1865.3+7+534.5</f>
        <v>2406.8</v>
      </c>
    </row>
    <row r="55" spans="2:3" ht="12.75">
      <c r="B55" s="160">
        <v>1101</v>
      </c>
      <c r="C55">
        <v>4192.4</v>
      </c>
    </row>
    <row r="56" spans="2:6" ht="12.75">
      <c r="B56" s="160">
        <v>1102</v>
      </c>
      <c r="C56">
        <v>288.7</v>
      </c>
      <c r="E56">
        <v>566.5</v>
      </c>
      <c r="F56">
        <v>617.5</v>
      </c>
    </row>
    <row r="57" spans="2:6" ht="12.75">
      <c r="B57" s="160">
        <v>1301</v>
      </c>
      <c r="C57">
        <v>635.3</v>
      </c>
      <c r="E57">
        <v>1000</v>
      </c>
      <c r="F57">
        <v>1000</v>
      </c>
    </row>
    <row r="58" spans="2:6" ht="12.75">
      <c r="B58" s="162" t="s">
        <v>460</v>
      </c>
      <c r="C58" s="164">
        <f>SUM(C25:C57)</f>
        <v>362766.6</v>
      </c>
      <c r="D58" s="187">
        <f>SUM(D25:D57)</f>
        <v>389740.60000000003</v>
      </c>
      <c r="E58" s="164">
        <f>SUM(E25:E57)</f>
        <v>247333.9</v>
      </c>
      <c r="F58" s="164">
        <f>SUM(F25:F57)</f>
        <v>252804.10000000003</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Гришина</cp:lastModifiedBy>
  <cp:lastPrinted>2013-02-08T12:38:06Z</cp:lastPrinted>
  <dcterms:created xsi:type="dcterms:W3CDTF">2007-07-27T06:36:16Z</dcterms:created>
  <dcterms:modified xsi:type="dcterms:W3CDTF">2013-02-08T12:47:58Z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